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7C765999-4369-4A0D-9061-D7DB6574A86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G5" i="5" s="1"/>
  <c r="P3" i="4"/>
  <c r="C4" i="5"/>
  <c r="F69" i="6" s="1"/>
  <c r="D4" i="5"/>
  <c r="E4" i="5"/>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E77" i="5"/>
  <c r="X77" i="5" s="1"/>
  <c r="E78" i="5"/>
  <c r="X78" i="5" s="1"/>
  <c r="E79" i="5"/>
  <c r="X79" i="5" s="1"/>
  <c r="E80" i="5"/>
  <c r="X80" i="5" s="1"/>
  <c r="E81" i="5"/>
  <c r="X81" i="5" s="1"/>
  <c r="E82" i="5"/>
  <c r="X82" i="5" s="1"/>
  <c r="E83" i="5"/>
  <c r="X83" i="5" s="1"/>
  <c r="E84" i="5"/>
  <c r="X84" i="5" s="1"/>
  <c r="E85" i="5"/>
  <c r="X85" i="5" s="1"/>
  <c r="E86" i="5"/>
  <c r="X86" i="5" s="1"/>
  <c r="E87" i="5"/>
  <c r="E88" i="5"/>
  <c r="X88" i="5" s="1"/>
  <c r="E89" i="5"/>
  <c r="X89" i="5" s="1"/>
  <c r="E90" i="5"/>
  <c r="X90" i="5" s="1"/>
  <c r="E91" i="5"/>
  <c r="X91" i="5" s="1"/>
  <c r="E92" i="5"/>
  <c r="E93" i="5"/>
  <c r="X93" i="5" s="1"/>
  <c r="E94" i="5"/>
  <c r="X94" i="5" s="1"/>
  <c r="E95" i="5"/>
  <c r="X95" i="5" s="1"/>
  <c r="E96" i="5"/>
  <c r="X96" i="5" s="1"/>
  <c r="E97" i="5"/>
  <c r="X97" i="5" s="1"/>
  <c r="E98" i="5"/>
  <c r="X98" i="5" s="1"/>
  <c r="E99" i="5"/>
  <c r="X99" i="5" s="1"/>
  <c r="E100" i="5"/>
  <c r="X100" i="5" s="1"/>
  <c r="E101" i="5"/>
  <c r="X101" i="5" s="1"/>
  <c r="E102" i="5"/>
  <c r="X102" i="5" s="1"/>
  <c r="E103" i="5"/>
  <c r="E104" i="5"/>
  <c r="X104" i="5" s="1"/>
  <c r="E105" i="5"/>
  <c r="X105" i="5" s="1"/>
  <c r="E106" i="5"/>
  <c r="X106" i="5" s="1"/>
  <c r="E107" i="5"/>
  <c r="X107" i="5" s="1"/>
  <c r="E108" i="5"/>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E165" i="5"/>
  <c r="X165" i="5" s="1"/>
  <c r="E166" i="5"/>
  <c r="X166" i="5" s="1"/>
  <c r="E167" i="5"/>
  <c r="X167" i="5" s="1"/>
  <c r="E168" i="5"/>
  <c r="X168" i="5" s="1"/>
  <c r="E169" i="5"/>
  <c r="X169" i="5" s="1"/>
  <c r="E170" i="5"/>
  <c r="X170" i="5" s="1"/>
  <c r="E171" i="5"/>
  <c r="X171" i="5" s="1"/>
  <c r="E172" i="5"/>
  <c r="X172" i="5" s="1"/>
  <c r="E173" i="5"/>
  <c r="X173" i="5" s="1"/>
  <c r="E174" i="5"/>
  <c r="E175" i="5"/>
  <c r="X175" i="5" s="1"/>
  <c r="E176" i="5"/>
  <c r="X176" i="5" s="1"/>
  <c r="E177" i="5"/>
  <c r="X177" i="5" s="1"/>
  <c r="E178" i="5"/>
  <c r="X178" i="5" s="1"/>
  <c r="E179" i="5"/>
  <c r="X179" i="5" s="1"/>
  <c r="E180" i="5"/>
  <c r="E181" i="5"/>
  <c r="X181" i="5" s="1"/>
  <c r="E182" i="5"/>
  <c r="X182" i="5" s="1"/>
  <c r="E183" i="5"/>
  <c r="X183" i="5" s="1"/>
  <c r="E184" i="5"/>
  <c r="X184" i="5" s="1"/>
  <c r="E185" i="5"/>
  <c r="X185" i="5" s="1"/>
  <c r="E186" i="5"/>
  <c r="X186" i="5" s="1"/>
  <c r="E187" i="5"/>
  <c r="X187" i="5" s="1"/>
  <c r="E188" i="5"/>
  <c r="E189" i="5"/>
  <c r="X189" i="5" s="1"/>
  <c r="E190" i="5"/>
  <c r="X190" i="5" s="1"/>
  <c r="E191" i="5"/>
  <c r="X191" i="5" s="1"/>
  <c r="E192" i="5"/>
  <c r="X192" i="5" s="1"/>
  <c r="E193" i="5"/>
  <c r="X193" i="5" s="1"/>
  <c r="E194" i="5"/>
  <c r="X194" i="5" s="1"/>
  <c r="E195" i="5"/>
  <c r="X195" i="5" s="1"/>
  <c r="E196" i="5"/>
  <c r="X196" i="5" s="1"/>
  <c r="E197" i="5"/>
  <c r="X197" i="5" s="1"/>
  <c r="E198" i="5"/>
  <c r="E199" i="5"/>
  <c r="X199" i="5" s="1"/>
  <c r="E200" i="5"/>
  <c r="X200" i="5" s="1"/>
  <c r="E201" i="5"/>
  <c r="X201" i="5" s="1"/>
  <c r="E202" i="5"/>
  <c r="X202" i="5" s="1"/>
  <c r="E203" i="5"/>
  <c r="X203" i="5" s="1"/>
  <c r="E204" i="5"/>
  <c r="X204" i="5" s="1"/>
  <c r="E205" i="5"/>
  <c r="X205" i="5" s="1"/>
  <c r="E206" i="5"/>
  <c r="X206" i="5" s="1"/>
  <c r="E207" i="5"/>
  <c r="E208" i="5"/>
  <c r="X208" i="5" s="1"/>
  <c r="E209" i="5"/>
  <c r="X209" i="5" s="1"/>
  <c r="E210" i="5"/>
  <c r="X210" i="5" s="1"/>
  <c r="E211" i="5"/>
  <c r="X211" i="5" s="1"/>
  <c r="E212" i="5"/>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E233" i="5"/>
  <c r="X233" i="5" s="1"/>
  <c r="E234" i="5"/>
  <c r="X234" i="5" s="1"/>
  <c r="E235" i="5"/>
  <c r="X235" i="5" s="1"/>
  <c r="E236" i="5"/>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E269" i="5"/>
  <c r="X269" i="5" s="1"/>
  <c r="E270" i="5"/>
  <c r="X270" i="5" s="1"/>
  <c r="E271" i="5"/>
  <c r="X271" i="5" s="1"/>
  <c r="E272" i="5"/>
  <c r="X272" i="5" s="1"/>
  <c r="E273" i="5"/>
  <c r="X273" i="5" s="1"/>
  <c r="E274" i="5"/>
  <c r="X274" i="5" s="1"/>
  <c r="E275" i="5"/>
  <c r="X275" i="5" s="1"/>
  <c r="E276" i="5"/>
  <c r="X276" i="5" s="1"/>
  <c r="E277" i="5"/>
  <c r="X277" i="5" s="1"/>
  <c r="E278" i="5"/>
  <c r="X278" i="5" s="1"/>
  <c r="E279" i="5"/>
  <c r="E280" i="5"/>
  <c r="X280" i="5" s="1"/>
  <c r="E281" i="5"/>
  <c r="X281" i="5" s="1"/>
  <c r="E282" i="5"/>
  <c r="X282" i="5" s="1"/>
  <c r="E283" i="5"/>
  <c r="X283" i="5" s="1"/>
  <c r="E284" i="5"/>
  <c r="X284" i="5" s="1"/>
  <c r="E285" i="5"/>
  <c r="X285" i="5" s="1"/>
  <c r="E286" i="5"/>
  <c r="X286" i="5" s="1"/>
  <c r="E287" i="5"/>
  <c r="E288" i="5"/>
  <c r="X288" i="5" s="1"/>
  <c r="E289" i="5"/>
  <c r="X289" i="5" s="1"/>
  <c r="E290" i="5"/>
  <c r="X290" i="5" s="1"/>
  <c r="E291" i="5"/>
  <c r="X291" i="5" s="1"/>
  <c r="E292" i="5"/>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E314" i="5"/>
  <c r="X314" i="5" s="1"/>
  <c r="E315" i="5"/>
  <c r="X315" i="5" s="1"/>
  <c r="E316" i="5"/>
  <c r="X316" i="5" s="1"/>
  <c r="E317" i="5"/>
  <c r="X317" i="5" s="1"/>
  <c r="E318" i="5"/>
  <c r="X318" i="5" s="1"/>
  <c r="E319" i="5"/>
  <c r="E320" i="5"/>
  <c r="X320" i="5" s="1"/>
  <c r="E321" i="5"/>
  <c r="X321" i="5" s="1"/>
  <c r="E322" i="5"/>
  <c r="X322" i="5" s="1"/>
  <c r="E323" i="5"/>
  <c r="X323" i="5" s="1"/>
  <c r="E324" i="5"/>
  <c r="X324" i="5" s="1"/>
  <c r="E325" i="5"/>
  <c r="X325" i="5" s="1"/>
  <c r="E326" i="5"/>
  <c r="X326" i="5" s="1"/>
  <c r="E327" i="5"/>
  <c r="X327" i="5" s="1"/>
  <c r="E328" i="5"/>
  <c r="X328" i="5" s="1"/>
  <c r="E329" i="5"/>
  <c r="E330" i="5"/>
  <c r="X330" i="5" s="1"/>
  <c r="E331" i="5"/>
  <c r="X331" i="5" s="1"/>
  <c r="E332" i="5"/>
  <c r="X332" i="5" s="1"/>
  <c r="E333" i="5"/>
  <c r="X333" i="5" s="1"/>
  <c r="E334" i="5"/>
  <c r="X334" i="5" s="1"/>
  <c r="E335" i="5"/>
  <c r="X335" i="5" s="1"/>
  <c r="E336" i="5"/>
  <c r="X336" i="5" s="1"/>
  <c r="E337" i="5"/>
  <c r="X337" i="5" s="1"/>
  <c r="E338" i="5"/>
  <c r="X338" i="5" s="1"/>
  <c r="E339" i="5"/>
  <c r="X339" i="5" s="1"/>
  <c r="E340" i="5"/>
  <c r="E341" i="5"/>
  <c r="X341" i="5" s="1"/>
  <c r="E342" i="5"/>
  <c r="X342" i="5" s="1"/>
  <c r="E343" i="5"/>
  <c r="X343" i="5" s="1"/>
  <c r="E344" i="5"/>
  <c r="X344" i="5" s="1"/>
  <c r="E345" i="5"/>
  <c r="X345" i="5" s="1"/>
  <c r="E346" i="5"/>
  <c r="X346" i="5" s="1"/>
  <c r="E347" i="5"/>
  <c r="X347" i="5" s="1"/>
  <c r="E348" i="5"/>
  <c r="X348" i="5" s="1"/>
  <c r="E349" i="5"/>
  <c r="X349" i="5" s="1"/>
  <c r="E350" i="5"/>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E364" i="5"/>
  <c r="X364" i="5" s="1"/>
  <c r="E365" i="5"/>
  <c r="X365" i="5" s="1"/>
  <c r="E366" i="5"/>
  <c r="E367" i="5"/>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E439" i="5"/>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E536" i="5"/>
  <c r="X536" i="5" s="1"/>
  <c r="E537" i="5"/>
  <c r="X537" i="5" s="1"/>
  <c r="E538" i="5"/>
  <c r="X538" i="5" s="1"/>
  <c r="E539" i="5"/>
  <c r="X539" i="5" s="1"/>
  <c r="E540" i="5"/>
  <c r="X540" i="5" s="1"/>
  <c r="E541" i="5"/>
  <c r="X541" i="5" s="1"/>
  <c r="E542" i="5"/>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E589" i="5"/>
  <c r="X589" i="5" s="1"/>
  <c r="E590" i="5"/>
  <c r="X590" i="5" s="1"/>
  <c r="E591" i="5"/>
  <c r="X591" i="5" s="1"/>
  <c r="E592" i="5"/>
  <c r="X592" i="5" s="1"/>
  <c r="E593" i="5"/>
  <c r="X593" i="5" s="1"/>
  <c r="E594" i="5"/>
  <c r="X594" i="5" s="1"/>
  <c r="E595" i="5"/>
  <c r="E596" i="5"/>
  <c r="X596" i="5" s="1"/>
  <c r="E597" i="5"/>
  <c r="X597" i="5" s="1"/>
  <c r="E598" i="5"/>
  <c r="X598" i="5" s="1"/>
  <c r="E599" i="5"/>
  <c r="X599" i="5" s="1"/>
  <c r="E600" i="5"/>
  <c r="X600" i="5" s="1"/>
  <c r="E601" i="5"/>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E632" i="5"/>
  <c r="X632" i="5" s="1"/>
  <c r="E633" i="5"/>
  <c r="X633" i="5" s="1"/>
  <c r="E634" i="5"/>
  <c r="X634" i="5" s="1"/>
  <c r="E635" i="5"/>
  <c r="X635" i="5" s="1"/>
  <c r="E636" i="5"/>
  <c r="X636" i="5" s="1"/>
  <c r="E637" i="5"/>
  <c r="X637" i="5" s="1"/>
  <c r="E638" i="5"/>
  <c r="X638" i="5" s="1"/>
  <c r="E639" i="5"/>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E664" i="5"/>
  <c r="X664" i="5" s="1"/>
  <c r="E665" i="5"/>
  <c r="X665" i="5" s="1"/>
  <c r="E666" i="5"/>
  <c r="X666" i="5" s="1"/>
  <c r="E667" i="5"/>
  <c r="X667" i="5" s="1"/>
  <c r="E668" i="5"/>
  <c r="X668" i="5" s="1"/>
  <c r="E669" i="5"/>
  <c r="X669" i="5" s="1"/>
  <c r="E670" i="5"/>
  <c r="X670" i="5" s="1"/>
  <c r="E671" i="5"/>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E855" i="5"/>
  <c r="X855" i="5" s="1"/>
  <c r="E856" i="5"/>
  <c r="X856" i="5" s="1"/>
  <c r="E857" i="5"/>
  <c r="X857" i="5" s="1"/>
  <c r="E858" i="5"/>
  <c r="X858" i="5" s="1"/>
  <c r="E859" i="5"/>
  <c r="E860" i="5"/>
  <c r="X860" i="5" s="1"/>
  <c r="E861" i="5"/>
  <c r="X861" i="5" s="1"/>
  <c r="E862" i="5"/>
  <c r="X862" i="5" s="1"/>
  <c r="E863" i="5"/>
  <c r="X863" i="5" s="1"/>
  <c r="E864" i="5"/>
  <c r="X864" i="5" s="1"/>
  <c r="E865" i="5"/>
  <c r="X865" i="5" s="1"/>
  <c r="E866" i="5"/>
  <c r="X866" i="5" s="1"/>
  <c r="E867" i="5"/>
  <c r="X867" i="5" s="1"/>
  <c r="E868" i="5"/>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E1069" i="5"/>
  <c r="X1069" i="5" s="1"/>
  <c r="E1070" i="5"/>
  <c r="X1070" i="5" s="1"/>
  <c r="E1071" i="5"/>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E1124" i="5"/>
  <c r="X1124" i="5" s="1"/>
  <c r="E1125" i="5"/>
  <c r="X1125" i="5" s="1"/>
  <c r="E1126" i="5"/>
  <c r="X1126" i="5" s="1"/>
  <c r="E1127" i="5"/>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E1239" i="5"/>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E1303" i="5"/>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E1341" i="5"/>
  <c r="X1341" i="5" s="1"/>
  <c r="E1342" i="5"/>
  <c r="X1342" i="5" s="1"/>
  <c r="E1343" i="5"/>
  <c r="X1343" i="5" s="1"/>
  <c r="E1344" i="5"/>
  <c r="X1344" i="5" s="1"/>
  <c r="E1345" i="5"/>
  <c r="X1345" i="5" s="1"/>
  <c r="E1346" i="5"/>
  <c r="X1346" i="5" s="1"/>
  <c r="E1347" i="5"/>
  <c r="X1347" i="5" s="1"/>
  <c r="E1348" i="5"/>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E1663" i="5"/>
  <c r="X1663" i="5" s="1"/>
  <c r="E1664" i="5"/>
  <c r="X1664" i="5" s="1"/>
  <c r="E1665" i="5"/>
  <c r="X1665" i="5" s="1"/>
  <c r="E1666" i="5"/>
  <c r="X1666" i="5" s="1"/>
  <c r="E1667" i="5"/>
  <c r="X1667" i="5" s="1"/>
  <c r="E1668" i="5"/>
  <c r="E1669" i="5"/>
  <c r="X1669" i="5" s="1"/>
  <c r="E1670" i="5"/>
  <c r="X1670" i="5" s="1"/>
  <c r="E1671" i="5"/>
  <c r="X1671" i="5" s="1"/>
  <c r="E1672" i="5"/>
  <c r="E1673" i="5"/>
  <c r="X1673" i="5" s="1"/>
  <c r="E1674" i="5"/>
  <c r="X1674" i="5" s="1"/>
  <c r="E1675" i="5"/>
  <c r="X1675" i="5" s="1"/>
  <c r="E1676" i="5"/>
  <c r="X1676" i="5" s="1"/>
  <c r="E1677" i="5"/>
  <c r="X1677" i="5" s="1"/>
  <c r="E1678" i="5"/>
  <c r="E1679" i="5"/>
  <c r="X1679" i="5" s="1"/>
  <c r="E1680" i="5"/>
  <c r="X1680" i="5" s="1"/>
  <c r="E1681" i="5"/>
  <c r="X1681" i="5" s="1"/>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E2053" i="5"/>
  <c r="X2053" i="5" s="1"/>
  <c r="E2054" i="5"/>
  <c r="X2054" i="5" s="1"/>
  <c r="E2055" i="5"/>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E2285" i="5"/>
  <c r="X2285" i="5" s="1"/>
  <c r="E2286" i="5"/>
  <c r="X2286" i="5" s="1"/>
  <c r="E2287" i="5"/>
  <c r="X2287" i="5" s="1"/>
  <c r="E2288" i="5"/>
  <c r="X2288" i="5" s="1"/>
  <c r="E2289" i="5"/>
  <c r="X2289" i="5" s="1"/>
  <c r="E2290" i="5"/>
  <c r="X2290" i="5" s="1"/>
  <c r="E2291" i="5"/>
  <c r="X2291" i="5" s="1"/>
  <c r="E2292" i="5"/>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X2438" i="5" s="1"/>
  <c r="E2439" i="5"/>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E6" i="5" s="1"/>
  <c r="G6" i="5"/>
  <c r="G7"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V8" i="5"/>
  <c r="G8" i="5" s="1"/>
  <c r="V9" i="5"/>
  <c r="G9" i="5" s="1"/>
  <c r="V10" i="5"/>
  <c r="G10" i="5" s="1"/>
  <c r="V11" i="5"/>
  <c r="G11" i="5" s="1"/>
  <c r="V12" i="5"/>
  <c r="E12" i="5" s="1"/>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B16" i="6"/>
  <c r="B15" i="6"/>
  <c r="F20" i="6" s="1"/>
  <c r="B14" i="6"/>
  <c r="G14" i="6" s="1"/>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P44" i="4"/>
  <c r="P43" i="4"/>
  <c r="Q43" i="4" s="1"/>
  <c r="P41" i="4"/>
  <c r="P40" i="4"/>
  <c r="P39" i="4"/>
  <c r="B39" i="4" s="1"/>
  <c r="B69" i="4" s="1"/>
  <c r="A50" i="6" s="1"/>
  <c r="P38" i="4"/>
  <c r="B38" i="4" s="1"/>
  <c r="P37" i="4"/>
  <c r="Q37" i="4" s="1"/>
  <c r="P35" i="4"/>
  <c r="P34" i="4"/>
  <c r="P33" i="4"/>
  <c r="P32" i="4"/>
  <c r="P31" i="4"/>
  <c r="Q31" i="4" s="1"/>
  <c r="P29" i="4"/>
  <c r="B29" i="4" s="1"/>
  <c r="A17" i="6"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T5" i="5" s="1"/>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6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52" i="6" s="1"/>
  <c r="H52" i="6" s="1"/>
  <c r="D52" i="6" s="1"/>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C17" i="6" s="1"/>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542" i="5"/>
  <c r="X535" i="5"/>
  <c r="S532" i="5"/>
  <c r="S356" i="5"/>
  <c r="X329" i="5"/>
  <c r="X198" i="5"/>
  <c r="X174" i="5"/>
  <c r="S343" i="5"/>
  <c r="X126" i="5"/>
  <c r="S315" i="5"/>
  <c r="S357" i="5"/>
  <c r="S383" i="5"/>
  <c r="X313" i="5"/>
  <c r="X92" i="5"/>
  <c r="X76" i="5"/>
  <c r="X319"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s="1"/>
  <c r="B50" i="6"/>
  <c r="G50" i="6" s="1"/>
  <c r="B25" i="6"/>
  <c r="G25" i="6" s="1"/>
  <c r="B35" i="6"/>
  <c r="G35" i="6"/>
  <c r="B39" i="6"/>
  <c r="G39" i="6" s="1"/>
  <c r="F24" i="6"/>
  <c r="F49" i="6" s="1"/>
  <c r="B44" i="6"/>
  <c r="G44" i="6" s="1"/>
  <c r="B49" i="6"/>
  <c r="G49" i="6"/>
  <c r="B34" i="6"/>
  <c r="G34" i="6"/>
  <c r="B29" i="6"/>
  <c r="G29" i="6" s="1"/>
  <c r="B24" i="6"/>
  <c r="G24" i="6" s="1"/>
  <c r="H24" i="6" s="1"/>
  <c r="D24" i="6" s="1"/>
  <c r="G19" i="6"/>
  <c r="H19" i="6"/>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B45" i="6"/>
  <c r="G45" i="6" s="1"/>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68" i="6"/>
  <c r="F32" i="6"/>
  <c r="H32" i="6" s="1"/>
  <c r="D32"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65" i="6"/>
  <c r="B2"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X601" i="5"/>
  <c r="S601" i="5"/>
  <c r="X340" i="5"/>
  <c r="X287" i="5"/>
  <c r="X180" i="5"/>
  <c r="X232" i="5"/>
  <c r="X103" i="5"/>
  <c r="X212" i="5"/>
  <c r="X188" i="5"/>
  <c r="X366" i="5"/>
  <c r="X595" i="5"/>
  <c r="X439" i="5"/>
  <c r="S600" i="5"/>
  <c r="X108" i="5"/>
  <c r="X164" i="5"/>
  <c r="S382" i="5"/>
  <c r="X367" i="5"/>
  <c r="X236" i="5"/>
  <c r="X268" i="5"/>
  <c r="X207" i="5"/>
  <c r="S533" i="5"/>
  <c r="X438" i="5"/>
  <c r="X575" i="5"/>
  <c r="S355" i="5"/>
  <c r="X588" i="5"/>
  <c r="S602" i="5"/>
  <c r="X350" i="5"/>
  <c r="S603" i="5"/>
  <c r="X292" i="5"/>
  <c r="S605" i="5"/>
  <c r="X279" i="5"/>
  <c r="S607" i="5"/>
  <c r="X87" i="5"/>
  <c r="S314" i="5"/>
  <c r="X463" i="5"/>
  <c r="AB12" i="5"/>
  <c r="AB9" i="5"/>
  <c r="AB10" i="5"/>
  <c r="AB14" i="5"/>
  <c r="AB17" i="5"/>
  <c r="AB16" i="5"/>
  <c r="AB8" i="5"/>
  <c r="AB13" i="5"/>
  <c r="AB15" i="5"/>
  <c r="AB11" i="5"/>
  <c r="AB7" i="5"/>
  <c r="D19" i="6"/>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T12" i="5" s="1"/>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S17" i="5"/>
  <c r="S16" i="5"/>
  <c r="S15" i="5"/>
  <c r="S13" i="5"/>
  <c r="S14" i="5"/>
  <c r="G64" i="6" a="1"/>
  <c r="T9" i="5"/>
  <c r="T8" i="5"/>
  <c r="T6" i="5"/>
  <c r="T11" i="5"/>
  <c r="T7" i="5"/>
  <c r="T10" i="5"/>
  <c r="G68" i="6" l="1"/>
  <c r="H68" i="6" s="1"/>
  <c r="D68" i="6" s="1"/>
  <c r="E9" i="5"/>
  <c r="H6" i="5"/>
  <c r="R6" i="5"/>
  <c r="F6" i="5"/>
  <c r="I6" i="5"/>
  <c r="G66" i="6"/>
  <c r="S12" i="5"/>
  <c r="X12" i="5"/>
  <c r="G67" i="6"/>
  <c r="G12" i="5"/>
  <c r="E11" i="5"/>
  <c r="E10" i="5"/>
  <c r="G65" i="6"/>
  <c r="H65" i="6" s="1"/>
  <c r="D65" i="6" s="1"/>
  <c r="E8" i="5"/>
  <c r="X7" i="5"/>
  <c r="X6" i="5"/>
  <c r="E5" i="5"/>
  <c r="B33" i="4"/>
  <c r="A20" i="6" s="1"/>
  <c r="B58" i="4"/>
  <c r="A41" i="6" s="1"/>
  <c r="B52" i="4"/>
  <c r="A36" i="6" s="1"/>
  <c r="A26" i="6"/>
  <c r="H46" i="6"/>
  <c r="C46" i="6" s="1"/>
  <c r="B64" i="4"/>
  <c r="A46" i="6" s="1"/>
  <c r="H34" i="6"/>
  <c r="D34" i="6" s="1"/>
  <c r="B32" i="4"/>
  <c r="A19" i="6" s="1"/>
  <c r="D43" i="4"/>
  <c r="D74" i="4"/>
  <c r="D61" i="4"/>
  <c r="D37" i="4"/>
  <c r="D55" i="4"/>
  <c r="D67" i="4"/>
  <c r="D31" i="4"/>
  <c r="H26" i="6"/>
  <c r="D26" i="6" s="1"/>
  <c r="F67" i="6"/>
  <c r="B53" i="4"/>
  <c r="A37" i="6" s="1"/>
  <c r="H20" i="6"/>
  <c r="D20" i="6" s="1"/>
  <c r="B59" i="4"/>
  <c r="A42" i="6" s="1"/>
  <c r="B71" i="4"/>
  <c r="A52" i="6" s="1"/>
  <c r="B65" i="4"/>
  <c r="A47" i="6" s="1"/>
  <c r="H49" i="6"/>
  <c r="D49" i="6" s="1"/>
  <c r="H39" i="6"/>
  <c r="D39" i="6" s="1"/>
  <c r="C27" i="6"/>
  <c r="C52" i="6"/>
  <c r="F37" i="6"/>
  <c r="H37" i="6" s="1"/>
  <c r="D22" i="6"/>
  <c r="F47" i="6"/>
  <c r="H47" i="6" s="1"/>
  <c r="D47" i="6" s="1"/>
  <c r="C22" i="6"/>
  <c r="F42" i="6"/>
  <c r="H42" i="6" s="1"/>
  <c r="D42" i="6" s="1"/>
  <c r="C32" i="6"/>
  <c r="H27" i="6"/>
  <c r="D27" i="6" s="1"/>
  <c r="D46" i="6"/>
  <c r="F36" i="6"/>
  <c r="H36" i="6" s="1"/>
  <c r="D36" i="6" s="1"/>
  <c r="K67" i="6"/>
  <c r="F41" i="6"/>
  <c r="H41" i="6" s="1"/>
  <c r="F51" i="6"/>
  <c r="H51" i="6" s="1"/>
  <c r="D51" i="6" s="1"/>
  <c r="F31" i="6"/>
  <c r="H31" i="6" s="1"/>
  <c r="C21" i="6"/>
  <c r="C36" i="6"/>
  <c r="D15" i="6"/>
  <c r="C15" i="6"/>
  <c r="F66" i="6"/>
  <c r="F50" i="6"/>
  <c r="H50" i="6" s="1"/>
  <c r="D50" i="6" s="1"/>
  <c r="F30" i="6"/>
  <c r="H30" i="6" s="1"/>
  <c r="D30" i="6" s="1"/>
  <c r="F45" i="6"/>
  <c r="H45" i="6" s="1"/>
  <c r="D45" i="6" s="1"/>
  <c r="H25" i="6"/>
  <c r="D25" i="6" s="1"/>
  <c r="F35" i="6"/>
  <c r="H35" i="6" s="1"/>
  <c r="D35" i="6" s="1"/>
  <c r="F40" i="6"/>
  <c r="H40" i="6" s="1"/>
  <c r="D40" i="6" s="1"/>
  <c r="C45" i="6"/>
  <c r="C50" i="6"/>
  <c r="D14" i="6"/>
  <c r="K65" i="6"/>
  <c r="B67" i="4"/>
  <c r="A48" i="6" s="1"/>
  <c r="B43" i="4"/>
  <c r="A28" i="6" s="1"/>
  <c r="B77" i="4"/>
  <c r="A55" i="6" s="1"/>
  <c r="B89" i="4"/>
  <c r="A63" i="6" s="1"/>
  <c r="B37" i="4"/>
  <c r="A23" i="6" s="1"/>
  <c r="B61" i="4"/>
  <c r="A43" i="6" s="1"/>
  <c r="B49" i="4"/>
  <c r="A33" i="6" s="1"/>
  <c r="B79" i="4"/>
  <c r="A57" i="6" s="1"/>
  <c r="B85" i="4"/>
  <c r="A60" i="6" s="1"/>
  <c r="B31" i="4"/>
  <c r="A18" i="6" s="1"/>
  <c r="B87" i="4"/>
  <c r="A62" i="6" s="1"/>
  <c r="B75" i="4"/>
  <c r="A54" i="6" s="1"/>
  <c r="B81" i="4"/>
  <c r="A58" i="6" s="1"/>
  <c r="B55" i="4"/>
  <c r="A38" i="6" s="1"/>
  <c r="B83" i="4"/>
  <c r="A59" i="6" s="1"/>
  <c r="B56" i="4"/>
  <c r="A39" i="6" s="1"/>
  <c r="B68" i="4"/>
  <c r="A49" i="6" s="1"/>
  <c r="B62" i="4"/>
  <c r="A44" i="6" s="1"/>
  <c r="A24" i="6"/>
  <c r="B50" i="4"/>
  <c r="A34" i="6" s="1"/>
  <c r="C49" i="6"/>
  <c r="C14" i="6"/>
  <c r="F54" i="6"/>
  <c r="C34" i="6"/>
  <c r="C24" i="6"/>
  <c r="F44" i="6"/>
  <c r="H44" i="6" s="1"/>
  <c r="D44" i="6" s="1"/>
  <c r="F29" i="6"/>
  <c r="H29" i="6" s="1"/>
  <c r="D29" i="6" s="1"/>
  <c r="C12" i="6"/>
  <c r="C8" i="6"/>
  <c r="C7" i="6"/>
  <c r="C11" i="6"/>
  <c r="C10" i="6"/>
  <c r="C9" i="6"/>
  <c r="D6" i="6"/>
  <c r="C6" i="6"/>
  <c r="G61" i="4"/>
  <c r="G37" i="4"/>
  <c r="G74" i="4"/>
  <c r="G31" i="4"/>
  <c r="C4" i="6"/>
  <c r="A25" i="6"/>
  <c r="B57" i="4"/>
  <c r="A40" i="6" s="1"/>
  <c r="B51" i="4"/>
  <c r="A35" i="6" s="1"/>
  <c r="B63" i="4"/>
  <c r="A45" i="6" s="1"/>
  <c r="A16" i="6"/>
  <c r="B34" i="4"/>
  <c r="A21" i="6" s="1"/>
  <c r="X494" i="5"/>
  <c r="G69" i="6" a="1"/>
  <c r="G69" i="6" s="1"/>
  <c r="H69" i="6" s="1"/>
  <c r="G55" i="4"/>
  <c r="G67" i="4"/>
  <c r="G43" i="4"/>
  <c r="G64" i="6"/>
  <c r="C69" i="6"/>
  <c r="B35" i="4"/>
  <c r="A22" i="6" s="1"/>
  <c r="S6" i="5"/>
  <c r="S7" i="5"/>
  <c r="C68" i="6" l="1"/>
  <c r="X9" i="5"/>
  <c r="H66" i="6"/>
  <c r="C66" i="6" s="1"/>
  <c r="H67" i="6"/>
  <c r="D67" i="6" s="1"/>
  <c r="X11" i="5"/>
  <c r="X10" i="5"/>
  <c r="X8" i="5"/>
  <c r="C65" i="6"/>
  <c r="X5" i="5"/>
  <c r="S5" i="5"/>
  <c r="C44" i="6"/>
  <c r="C39" i="6"/>
  <c r="C26" i="6"/>
  <c r="C20" i="6"/>
  <c r="K66" i="6"/>
  <c r="C47" i="6"/>
  <c r="D37" i="6"/>
  <c r="C37" i="6"/>
  <c r="C42" i="6"/>
  <c r="C51" i="6"/>
  <c r="C41" i="6"/>
  <c r="D41" i="6"/>
  <c r="D31" i="6"/>
  <c r="C31" i="6"/>
  <c r="C40" i="6"/>
  <c r="C35" i="6"/>
  <c r="C30" i="6"/>
  <c r="C25" i="6"/>
  <c r="H54" i="6"/>
  <c r="F59" i="6"/>
  <c r="H59" i="6" s="1"/>
  <c r="F62" i="6"/>
  <c r="H62" i="6" s="1"/>
  <c r="F60" i="6"/>
  <c r="H60" i="6" s="1"/>
  <c r="F55" i="6"/>
  <c r="F57" i="6"/>
  <c r="H57" i="6" s="1"/>
  <c r="F63" i="6"/>
  <c r="H63" i="6" s="1"/>
  <c r="F58" i="6"/>
  <c r="H58" i="6" s="1"/>
  <c r="C29" i="6"/>
  <c r="B64" i="6"/>
  <c r="H64" i="6"/>
  <c r="S9" i="5"/>
  <c r="S8" i="5"/>
  <c r="S10" i="5"/>
  <c r="S11" i="5"/>
  <c r="D66" i="6" l="1"/>
  <c r="C67" i="6"/>
  <c r="D54" i="6"/>
  <c r="C54" i="6"/>
  <c r="D58" i="6"/>
  <c r="C58" i="6"/>
  <c r="D62" i="6"/>
  <c r="C62" i="6"/>
  <c r="D59" i="6"/>
  <c r="C59" i="6"/>
  <c r="D63" i="6"/>
  <c r="C63" i="6"/>
  <c r="D57" i="6"/>
  <c r="C57" i="6"/>
  <c r="F56" i="6"/>
  <c r="H56" i="6" s="1"/>
  <c r="H55" i="6"/>
  <c r="D60" i="6"/>
  <c r="C60" i="6"/>
  <c r="C64" i="6"/>
  <c r="D64"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<sst xmlns="http://schemas.openxmlformats.org/spreadsheetml/2006/main" count="22179" uniqueCount="15665">
  <si>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</si>
  <si>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</si>
  <si>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</si>
  <si>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</si>
  <si>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</si>
  <si>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</si>
  <si>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</si>
  <si>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</si>
  <si>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</si>
  <si>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</si>
  <si>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</si>
  <si>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</si>
  <si>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</si>
  <si>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</si>
  <si>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</si>
  <si>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</si>
  <si>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</si>
  <si>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</si>
  <si>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</si>
  <si>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</si>
  <si>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</si>
  <si>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</si>
  <si>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</si>
  <si>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</si>
  <si>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</si>
  <si>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</si>
  <si>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</si>
  <si>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</si>
  <si>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</si>
  <si>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</si>
  <si>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</si>
  <si>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</si>
  <si>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</si>
  <si>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</si>
  <si>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</si>
  <si>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</si>
  <si>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</si>
  <si>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</si>
  <si>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</si>
  <si>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</si>
  <si>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</si>
  <si>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</si>
  <si>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</si>
  <si>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</si>
  <si>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</si>
  <si>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</si>
  <si>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</si>
  <si>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</si>
  <si>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</si>
  <si>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</si>
  <si>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</si>
  <si>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</si>
  <si>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</si>
  <si>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</si>
  <si>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</si>
  <si>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</si>
  <si>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</si>
  <si>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</si>
  <si>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</si>
  <si>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</si>
  <si>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</si>
  <si>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</si>
  <si>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</si>
  <si>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</si>
  <si>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</si>
  <si>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</si>
  <si>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</si>
  <si>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</si>
  <si>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</si>
  <si>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</si>
  <si>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</si>
  <si>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</si>
  <si>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</si>
  <si>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</si>
  <si>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</si>
  <si>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</si>
  <si>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</si>
  <si>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</si>
  <si>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</si>
  <si>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</si>
  <si>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</si>
  <si>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</si>
  <si>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</si>
  <si>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</si>
  <si>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</si>
  <si>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</si>
  <si>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</si>
  <si>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</si>
  <si>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</si>
  <si>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</si>
  <si>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</si>
  <si>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</si>
  <si>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</si>
  <si>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</si>
  <si>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</si>
  <si>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</si>
  <si>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</si>
  <si>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</si>
  <si>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</si>
  <si>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</si>
  <si>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</si>
  <si>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</si>
  <si>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</si>
  <si>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</si>
  <si>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</si>
  <si>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</si>
  <si>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</si>
  <si>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</si>
  <si>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</si>
  <si>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</si>
  <si>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</si>
  <si>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</si>
  <si>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</si>
  <si>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</si>
  <si>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</si>
  <si>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</si>
  <si>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</si>
  <si>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</si>
  <si>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</si>
  <si>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</si>
  <si>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</si>
  <si>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</si>
  <si>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</si>
  <si>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</si>
  <si>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</si>
  <si>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</si>
  <si>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</si>
  <si>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</si>
  <si>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</si>
  <si>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</si>
  <si>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</si>
  <si>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</si>
  <si>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</si>
  <si>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</si>
  <si>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</si>
  <si>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</si>
  <si>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</si>
  <si>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</si>
  <si>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</si>
  <si>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</si>
  <si>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</si>
  <si>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</si>
  <si>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</si>
  <si>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</si>
  <si>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</si>
  <si>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</si>
  <si>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</si>
  <si>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</si>
  <si>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</si>
  <si>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</si>
  <si>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</si>
  <si>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</si>
  <si>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</si>
  <si>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</si>
  <si>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</si>
  <si>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</si>
  <si>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</si>
  <si>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</si>
  <si>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</si>
  <si>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</si>
  <si>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</si>
  <si>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</si>
  <si>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</si>
  <si>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</si>
  <si>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</si>
  <si>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</si>
  <si>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</si>
  <si>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</si>
  <si>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</si>
  <si>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</si>
  <si>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</si>
  <si>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</si>
  <si>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</si>
  <si>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</si>
  <si>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</si>
  <si>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</si>
  <si>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</si>
  <si>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</si>
  <si>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</si>
  <si>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</si>
  <si>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</si>
  <si>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</si>
  <si>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</si>
  <si>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</si>
  <si>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</si>
  <si>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</si>
  <si>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</si>
  <si>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</si>
  <si>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</si>
  <si>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</si>
  <si>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</si>
  <si>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</si>
  <si>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</si>
  <si>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</si>
  <si>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</si>
  <si>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</si>
  <si>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</si>
  <si>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</si>
  <si>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</si>
  <si>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</si>
  <si>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</si>
  <si>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</si>
  <si>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</si>
  <si>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</si>
  <si>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</si>
  <si>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</si>
  <si>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</si>
  <si>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</si>
  <si>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</si>
  <si>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</si>
  <si>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</si>
  <si>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</si>
  <si>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</si>
  <si>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</si>
  <si>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</si>
  <si>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</si>
  <si>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</si>
  <si>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</si>
  <si>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</si>
  <si>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</si>
  <si>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</si>
  <si>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</si>
  <si>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</si>
  <si>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</si>
  <si>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</si>
  <si>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</si>
  <si>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</si>
  <si>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</si>
  <si>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</si>
  <si>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</si>
  <si>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</si>
  <si>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</si>
  <si>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</si>
  <si>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</si>
  <si>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</si>
  <si>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</si>
  <si>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</si>
  <si>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</si>
  <si>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</si>
  <si>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</si>
  <si>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</si>
  <si>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</si>
  <si>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</si>
  <si>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</si>
  <si>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</si>
  <si>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</si>
  <si>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</si>
  <si>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</si>
  <si>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</si>
  <si>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</si>
  <si>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</si>
  <si>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</si>
  <si>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</si>
  <si>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</si>
  <si>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</si>
  <si>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</si>
  <si>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</si>
  <si>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</si>
  <si>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</si>
  <si>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</si>
  <si>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</si>
  <si>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</si>
  <si>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</si>
  <si>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</si>
  <si>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</si>
  <si>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</si>
  <si>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</si>
  <si>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</si>
  <si>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</si>
  <si>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</si>
  <si>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</si>
  <si>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</si>
  <si>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</si>
  <si>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</si>
  <si>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</si>
  <si>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</si>
  <si>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</si>
  <si>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</si>
  <si>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</si>
  <si>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</si>
  <si>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</si>
  <si>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</si>
  <si>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</si>
  <si>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</si>
  <si>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</si>
  <si>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</si>
  <si>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</si>
  <si>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</si>
  <si>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</si>
  <si>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</si>
  <si>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</si>
  <si>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</si>
  <si>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</si>
  <si>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</si>
  <si>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</si>
  <si>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</si>
  <si>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</si>
  <si>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</si>
  <si>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</si>
  <si>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</si>
  <si>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</si>
  <si>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</si>
  <si>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</si>
  <si>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</si>
  <si>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</si>
  <si>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</si>
  <si>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</si>
  <si>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</si>
  <si>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</si>
  <si>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</si>
  <si>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</si>
  <si>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</si>
  <si>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</si>
  <si>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</si>
  <si>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</si>
  <si>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</si>
  <si>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</si>
  <si>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</si>
  <si>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</si>
  <si>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</si>
  <si>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</si>
  <si>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</si>
  <si>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</si>
  <si>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</si>
  <si>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</si>
  <si>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</si>
  <si>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</si>
  <si>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</si>
  <si>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</si>
  <si>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</si>
  <si>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</si>
  <si>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</si>
  <si>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</si>
  <si>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</si>
  <si>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</si>
  <si>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</si>
  <si>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</si>
  <si>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</si>
  <si>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</si>
  <si>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</si>
  <si>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</si>
  <si>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</si>
  <si>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</si>
  <si>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</si>
  <si>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</si>
  <si>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</si>
  <si>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</si>
  <si>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</si>
  <si>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</si>
  <si>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</si>
  <si>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</si>
  <si>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</si>
  <si>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</si>
  <si>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</si>
  <si>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</si>
  <si>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</si>
  <si>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</si>
  <si>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</si>
  <si>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</si>
  <si>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</si>
  <si>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</si>
  <si>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</si>
  <si>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</si>
  <si>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</si>
  <si>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</si>
  <si>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</si>
  <si>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</si>
  <si>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</si>
  <si>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</si>
  <si>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</si>
  <si>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</si>
  <si>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</si>
  <si>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</si>
  <si>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</si>
  <si>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</si>
  <si>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</si>
  <si>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</si>
  <si>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</si>
  <si>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</si>
  <si>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</si>
  <si>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</si>
  <si>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</si>
  <si>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</si>
  <si>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</si>
  <si>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</si>
  <si>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</si>
  <si>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</si>
  <si>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</si>
  <si>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</si>
  <si>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</si>
  <si>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</si>
  <si>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</si>
  <si>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</si>
  <si>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</si>
  <si>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</si>
  <si>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</si>
  <si>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</si>
  <si>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</si>
  <si>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</si>
  <si>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</si>
  <si>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</si>
  <si>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</si>
  <si>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</si>
  <si>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</si>
  <si>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</si>
  <si>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</si>
  <si>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</si>
  <si>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</si>
  <si>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</si>
  <si>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</si>
  <si>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</si>
  <si>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</si>
  <si>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</si>
  <si>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</si>
  <si>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</si>
  <si>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</si>
  <si>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</si>
  <si>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</si>
  <si>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</si>
  <si>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</si>
  <si>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</si>
  <si>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</si>
  <si>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</si>
  <si>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</si>
  <si>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</si>
  <si>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</si>
  <si>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</si>
  <si>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</si>
  <si>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</si>
  <si>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</si>
  <si>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</si>
  <si>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</si>
  <si>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</si>
  <si>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</si>
  <si>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</si>
  <si>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</si>
  <si>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</si>
  <si>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</si>
  <si>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</si>
  <si>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</si>
  <si>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</si>
  <si>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</si>
  <si>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</si>
  <si>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</si>
  <si>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</si>
  <si>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</si>
  <si>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</si>
  <si>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</si>
  <si>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</si>
  <si>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</si>
  <si>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</si>
  <si>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</si>
  <si>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</si>
  <si>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</si>
  <si>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</si>
  <si>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</si>
  <si>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</si>
  <si>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</si>
  <si>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</si>
  <si>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</si>
  <si>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</si>
  <si>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</si>
  <si>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</si>
  <si>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</si>
  <si>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</si>
  <si>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</si>
  <si>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</si>
  <si>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</si>
  <si>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</si>
  <si>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</si>
  <si>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</si>
  <si>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</si>
  <si>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</si>
  <si>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</si>
  <si>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</si>
  <si>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</si>
  <si>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</si>
  <si>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</si>
  <si>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</si>
  <si>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</si>
  <si>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</si>
  <si>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</si>
  <si>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</si>
  <si>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</si>
  <si>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</si>
  <si>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</si>
  <si>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</si>
  <si>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</si>
  <si>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</si>
  <si>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</si>
  <si>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</si>
  <si>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</si>
  <si>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</si>
  <si>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</si>
  <si>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</si>
  <si>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</si>
  <si>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</si>
  <si>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</si>
  <si>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</si>
  <si>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</si>
  <si>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</si>
  <si>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</si>
  <si>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</si>
  <si>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</si>
  <si>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</si>
  <si>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</si>
  <si>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</si>
  <si>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</si>
  <si>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</si>
  <si>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</si>
  <si>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</si>
  <si>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</si>
  <si>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</si>
  <si>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</si>
  <si>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</si>
  <si>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</si>
  <si>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</si>
  <si>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</si>
  <si>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</si>
  <si>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</si>
  <si>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</si>
  <si>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</si>
  <si>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</si>
  <si>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</si>
  <si>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</si>
  <si>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</si>
  <si>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</si>
  <si>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</si>
  <si>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</si>
  <si>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</si>
  <si>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</si>
  <si>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</si>
  <si>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</si>
  <si>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</si>
  <si>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</si>
  <si>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</si>
  <si>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</si>
  <si>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</si>
  <si>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</si>
  <si>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</si>
  <si>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</si>
  <si>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</si>
  <si>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</si>
  <si>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</si>
  <si>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</si>
  <si>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</si>
  <si>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</si>
  <si>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</si>
  <si>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</si>
  <si>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</si>
  <si>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</si>
  <si>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</si>
  <si>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</si>
  <si>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</si>
  <si>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</si>
  <si>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</si>
  <si>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</si>
  <si>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</si>
  <si>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</si>
  <si>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</si>
  <si>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</si>
  <si>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</si>
  <si>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</si>
  <si>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</si>
  <si>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</si>
  <si>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</si>
  <si>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</si>
  <si>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</si>
  <si>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</si>
  <si>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</si>
  <si>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</si>
  <si>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</si>
  <si>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</si>
  <si>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</si>
  <si>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</si>
  <si>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</si>
  <si>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</si>
  <si>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</si>
  <si>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</si>
  <si>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</si>
  <si>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</si>
  <si>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</si>
  <si>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</si>
  <si>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</si>
  <si>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</si>
  <si>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</si>
  <si>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</si>
  <si>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</si>
  <si>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</si>
  <si>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</si>
  <si>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</si>
  <si>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</si>
  <si>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</si>
  <si>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</si>
  <si>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</si>
  <si>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</si>
  <si>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</si>
  <si>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</si>
  <si>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</si>
  <si>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</si>
  <si>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</si>
  <si>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</si>
  <si>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</si>
  <si>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</si>
  <si>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</si>
  <si>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</si>
  <si>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</si>
  <si>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</si>
  <si>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</si>
  <si>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</si>
  <si>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</si>
  <si>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</si>
  <si>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</si>
  <si>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</si>
  <si>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</si>
  <si>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</si>
  <si>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</si>
  <si>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</si>
  <si>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</si>
  <si>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</si>
  <si>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</si>
  <si>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</si>
  <si>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</si>
  <si>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</si>
  <si>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</si>
  <si>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</si>
  <si>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</si>
  <si>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</si>
  <si>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</si>
  <si>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</si>
  <si>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</si>
  <si>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</si>
  <si>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</si>
  <si>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</si>
  <si>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</si>
  <si>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</si>
  <si>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</si>
  <si>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</si>
  <si>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</si>
  <si>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</si>
  <si>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</si>
  <si>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</si>
  <si>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</si>
  <si>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</si>
  <si>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</si>
  <si>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</si>
  <si>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</si>
  <si>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</si>
  <si>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</si>
  <si>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</si>
  <si>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</si>
  <si>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</si>
  <si>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</si>
  <si>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</si>
  <si>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</si>
  <si>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</si>
  <si>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</si>
  <si>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</si>
  <si>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</si>
  <si>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</si>
  <si>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</si>
  <si>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</si>
  <si>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</si>
  <si>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</si>
  <si>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</si>
  <si>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</si>
  <si>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</si>
  <si>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</si>
  <si>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</si>
  <si>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</si>
  <si>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</si>
  <si>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</si>
  <si>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</si>
  <si>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</si>
  <si>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</si>
  <si>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</si>
  <si>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</si>
  <si>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</si>
  <si>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</si>
  <si>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</si>
  <si>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</si>
  <si>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</si>
  <si>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</si>
  <si>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</si>
  <si>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</si>
  <si>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</si>
  <si>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</si>
  <si>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</si>
  <si>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</si>
  <si>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</si>
  <si>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</si>
  <si>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</si>
  <si>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</si>
  <si>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</si>
  <si>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</si>
  <si>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</si>
  <si>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</si>
  <si>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</si>
  <si>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</si>
  <si>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</si>
  <si>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</si>
  <si>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</si>
  <si>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</si>
  <si>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</si>
  <si>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</si>
  <si>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</si>
  <si>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</si>
  <si>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</si>
  <si>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</si>
  <si>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</si>
  <si>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</si>
  <si>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</si>
  <si>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</si>
  <si>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</si>
  <si>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</si>
  <si>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</si>
  <si>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</si>
  <si>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</si>
  <si>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</si>
  <si>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</si>
  <si>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</si>
  <si>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</si>
  <si>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</si>
  <si>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</si>
  <si>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</si>
  <si>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</si>
  <si>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</si>
  <si>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</si>
  <si>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</si>
  <si>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</si>
  <si>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</si>
  <si>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</si>
  <si>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</si>
  <si>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</si>
  <si>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</si>
  <si>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</si>
  <si>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</si>
  <si>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</si>
  <si>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</si>
  <si>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</si>
  <si>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</si>
  <si>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</si>
  <si>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</si>
  <si>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</si>
  <si>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</si>
  <si>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</si>
  <si>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</si>
  <si>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</si>
  <si>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</si>
  <si>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</si>
  <si>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</si>
  <si>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</si>
  <si>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</si>
  <si>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</si>
  <si>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</si>
  <si>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</si>
  <si>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</si>
  <si>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</si>
  <si>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</si>
  <si>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</si>
  <si>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</si>
  <si>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</si>
  <si>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</si>
  <si>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</si>
  <si>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</si>
  <si>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</si>
  <si>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</si>
  <si>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</si>
  <si>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</si>
  <si>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</si>
  <si>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</si>
  <si>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</si>
  <si>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</si>
  <si>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</si>
  <si>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</si>
  <si>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</si>
  <si>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</si>
  <si>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</si>
  <si>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</si>
  <si>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</si>
  <si>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</si>
  <si>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</si>
  <si>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</si>
  <si>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</si>
  <si>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</si>
  <si>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</si>
  <si>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</si>
  <si>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</si>
  <si>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</si>
  <si>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</si>
  <si>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</si>
  <si>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</si>
  <si>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</si>
  <si>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</si>
  <si>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</si>
  <si>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</si>
  <si>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</si>
  <si>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</si>
  <si>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</si>
  <si>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</si>
  <si>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</si>
  <si>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</si>
  <si>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</si>
  <si>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</si>
  <si>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</si>
  <si>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</si>
  <si>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</si>
  <si>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</si>
  <si>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</si>
  <si>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</si>
  <si>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</si>
  <si>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</si>
  <si>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</si>
  <si>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</si>
  <si>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</si>
  <si>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</si>
  <si>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</si>
  <si>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</si>
  <si>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</si>
  <si>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</si>
  <si>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</si>
  <si>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</si>
  <si>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</si>
  <si>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</si>
  <si>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</si>
  <si>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</si>
  <si>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</si>
  <si>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</si>
  <si>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</si>
  <si>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</si>
  <si>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</si>
  <si>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</si>
  <si>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</si>
  <si>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</si>
  <si>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</si>
  <si>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</si>
  <si>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</si>
  <si>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</si>
  <si>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</si>
  <si>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</si>
  <si>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</si>
  <si>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</si>
  <si>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</si>
  <si>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</si>
  <si>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</si>
  <si>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</si>
  <si>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</si>
  <si>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</si>
  <si>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</si>
  <si>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</si>
  <si>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</si>
  <si>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</si>
  <si>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</si>
  <si>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</si>
  <si>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</si>
  <si>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</si>
  <si>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</si>
  <si>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</si>
  <si>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</si>
  <si>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</si>
  <si>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</si>
  <si>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</si>
  <si>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</si>
  <si>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</si>
  <si>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</si>
  <si>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</si>
  <si>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</si>
  <si>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</si>
  <si>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</si>
  <si>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</si>
  <si>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</si>
  <si>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</si>
  <si>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</si>
  <si>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</si>
  <si>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</si>
  <si>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</si>
  <si>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</si>
  <si>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</si>
  <si>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</si>
  <si>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</si>
  <si>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</si>
  <si>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</si>
  <si>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</si>
  <si>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</si>
  <si>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</si>
  <si>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</si>
  <si>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</si>
  <si>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</si>
  <si>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</si>
  <si>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</si>
  <si>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</si>
  <si>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</si>
  <si>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</si>
  <si>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</si>
  <si>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</si>
  <si>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</si>
  <si>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</si>
  <si>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</si>
  <si>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</si>
  <si>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</si>
  <si>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</si>
  <si>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</si>
  <si>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</si>
  <si>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</si>
  <si>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</si>
  <si>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</si>
  <si>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</si>
  <si>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</si>
  <si>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</si>
  <si>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</si>
  <si>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</si>
  <si>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</si>
  <si>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</si>
  <si>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</si>
  <si>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</si>
  <si>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</si>
  <si>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</si>
  <si>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</si>
  <si>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</si>
  <si>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</si>
  <si>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</si>
  <si>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</si>
  <si>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</si>
  <si>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</si>
  <si>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</si>
  <si>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</si>
  <si>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</si>
  <si>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</si>
  <si>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</si>
  <si>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</si>
  <si>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</si>
  <si>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</si>
  <si>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</si>
  <si>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</si>
  <si>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</si>
  <si>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</si>
  <si>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</si>
  <si>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</si>
  <si>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</si>
  <si>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</si>
  <si>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</si>
  <si>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</si>
  <si>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</si>
  <si>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</si>
  <si>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</si>
  <si>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</si>
  <si>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</si>
  <si>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</si>
  <si>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</si>
  <si>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</si>
  <si>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</si>
  <si>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</si>
  <si>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</si>
  <si>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</si>
  <si>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</si>
  <si>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</si>
  <si>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</si>
  <si>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</si>
  <si>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</si>
  <si>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</si>
  <si>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</si>
  <si>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</si>
  <si>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</si>
  <si>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</si>
  <si>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</si>
  <si>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</si>
  <si>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</si>
  <si>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</si>
  <si>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</si>
  <si>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</si>
  <si>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</si>
  <si>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</si>
  <si>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</si>
  <si>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</si>
  <si>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</si>
  <si>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</si>
  <si>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</si>
  <si>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</si>
  <si>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</si>
  <si>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</si>
  <si>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</si>
  <si>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</si>
  <si>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</si>
  <si>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</si>
  <si>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</si>
  <si>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</si>
  <si>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</si>
  <si>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</si>
  <si>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</si>
  <si>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</si>
  <si>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</si>
  <si>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</si>
  <si>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</si>
  <si>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</si>
  <si>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</si>
  <si>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</si>
  <si>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</si>
  <si>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</si>
  <si>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</si>
  <si>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</si>
  <si>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</si>
  <si>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</si>
  <si>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</si>
  <si>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</si>
  <si>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</si>
  <si>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</si>
  <si>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</si>
  <si>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</si>
  <si>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</si>
  <si>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</si>
  <si>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</si>
  <si>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</si>
  <si>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</si>
  <si>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</si>
  <si>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</si>
  <si>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</si>
  <si>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</si>
  <si>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</si>
  <si>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</si>
  <si>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</si>
  <si>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</si>
  <si>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</si>
  <si>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</si>
  <si>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</si>
  <si>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</si>
  <si>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</si>
  <si>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</si>
  <si>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</si>
  <si>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</si>
  <si>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</si>
  <si>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</si>
  <si>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</si>
  <si>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</si>
  <si>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</si>
  <si>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</si>
  <si>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</si>
  <si>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</si>
  <si>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</si>
  <si>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</si>
  <si>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</si>
  <si>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</si>
  <si>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</si>
  <si>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</si>
  <si>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</si>
  <si>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</si>
  <si>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</si>
  <si>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</si>
  <si>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</si>
  <si>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</si>
  <si>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</si>
  <si>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</si>
  <si>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</si>
  <si>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</si>
  <si>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</si>
  <si>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</si>
  <si>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</si>
  <si>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</si>
  <si>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</si>
  <si>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</si>
  <si>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</si>
  <si>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</si>
  <si>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</si>
  <si>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</si>
  <si>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</si>
  <si>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</si>
  <si>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</si>
  <si>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</si>
  <si>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</si>
  <si>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</si>
  <si>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</si>
  <si>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</si>
  <si>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</si>
  <si>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</si>
  <si>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</si>
  <si>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</si>
  <si>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</si>
  <si>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</si>
  <si>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</si>
  <si>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</si>
  <si>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</si>
  <si>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</si>
  <si>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</si>
  <si>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</si>
  <si>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</si>
  <si>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</si>
  <si>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</si>
  <si>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</si>
  <si>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</si>
  <si>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</si>
  <si>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</si>
  <si>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</si>
  <si>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</si>
  <si>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</si>
  <si>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</si>
  <si>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</si>
  <si>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</si>
  <si>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</si>
  <si>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</si>
  <si>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</si>
  <si>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</si>
  <si>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</si>
  <si>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</si>
  <si>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</si>
  <si>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</si>
  <si>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</si>
  <si>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</si>
  <si>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</si>
  <si>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</si>
  <si>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</si>
  <si>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</si>
  <si>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</si>
  <si>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</si>
  <si>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</si>
  <si>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</si>
  <si>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</si>
  <si>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</si>
  <si>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</si>
  <si>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</si>
  <si>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</si>
  <si>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</si>
  <si>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</si>
  <si>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</si>
  <si>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</si>
  <si>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</si>
  <si>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</si>
  <si>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</si>
  <si>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</si>
  <si>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</si>
  <si>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</si>
  <si>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</si>
  <si>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</si>
  <si>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</si>
  <si>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</si>
  <si>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</si>
  <si>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</si>
  <si>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</si>
  <si>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</si>
  <si>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</si>
  <si>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</si>
  <si>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</si>
  <si>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</si>
  <si>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</si>
  <si>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</si>
  <si>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</si>
  <si>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</si>
  <si>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</si>
  <si>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</si>
  <si>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</si>
  <si>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</si>
  <si>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</si>
  <si>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</si>
  <si>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</si>
  <si>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</si>
  <si>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</si>
  <si>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</si>
  <si>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</si>
  <si>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</si>
  <si>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</si>
  <si>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</si>
  <si>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</si>
  <si>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</si>
  <si>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</si>
  <si>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</si>
  <si>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</si>
  <si>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</si>
  <si>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</si>
  <si>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</si>
  <si>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</si>
  <si>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</si>
  <si>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</si>
  <si>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</si>
  <si>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</si>
  <si>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</si>
  <si>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</si>
  <si>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</si>
  <si>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</si>
  <si>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</si>
  <si>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</si>
  <si>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</si>
  <si>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</si>
  <si>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</si>
  <si>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</si>
  <si>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</si>
  <si>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</si>
  <si>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</si>
  <si>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</si>
  <si>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</si>
  <si>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</si>
  <si>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</si>
  <si>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</si>
  <si>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</si>
  <si>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</si>
  <si>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</si>
  <si>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</si>
  <si>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</si>
  <si>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</si>
  <si>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</si>
  <si>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</si>
  <si>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</si>
  <si>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</si>
  <si>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</si>
  <si>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</si>
  <si>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</si>
  <si>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</si>
  <si>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</si>
  <si>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</si>
  <si>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</si>
  <si>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</si>
  <si>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</si>
  <si>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</si>
  <si>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</si>
  <si>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</si>
  <si>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</si>
  <si>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</si>
  <si>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</si>
  <si>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</si>
  <si>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</si>
  <si>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</si>
  <si>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</si>
  <si>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</si>
  <si>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</si>
  <si>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</si>
  <si>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</si>
  <si>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</si>
  <si>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</si>
  <si>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</si>
  <si>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</si>
  <si>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</si>
  <si>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</si>
  <si>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</si>
  <si>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</si>
  <si>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</si>
  <si>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</si>
  <si>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</si>
  <si>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</si>
  <si>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</si>
  <si>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</si>
  <si>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</si>
  <si>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</si>
  <si>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</si>
  <si>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</si>
  <si>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</si>
  <si>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</si>
  <si>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</si>
  <si>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</si>
  <si>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</si>
  <si>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</si>
  <si>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</si>
  <si>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</si>
  <si>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</si>
  <si>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</si>
  <si>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</si>
  <si>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</si>
  <si>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</si>
  <si>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</si>
  <si>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</si>
  <si>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</si>
  <si>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</si>
  <si>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</si>
  <si>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</si>
  <si>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</si>
  <si>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</si>
  <si>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</si>
  <si>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</si>
  <si>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</si>
  <si>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</si>
  <si>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</si>
  <si>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</si>
  <si>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</si>
  <si>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</si>
  <si>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</si>
  <si>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</si>
  <si>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</si>
  <si>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</si>
  <si>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</si>
  <si>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</si>
  <si>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</si>
  <si>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</si>
  <si>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</si>
  <si>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</si>
  <si>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</si>
  <si>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</si>
  <si>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</si>
  <si>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</si>
  <si>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</si>
  <si>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</si>
  <si>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</si>
  <si>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</si>
  <si>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</si>
  <si>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</si>
  <si>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</si>
  <si>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</si>
  <si>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</si>
  <si>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</si>
  <si>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</si>
  <si>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</si>
  <si>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</si>
  <si>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</si>
  <si>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</si>
  <si>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</si>
  <si>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</si>
  <si>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</si>
  <si>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</si>
  <si>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</si>
  <si>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</si>
  <si>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</si>
  <si>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</si>
  <si>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</si>
  <si>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</si>
  <si>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</si>
  <si>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</si>
  <si>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</si>
  <si>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</si>
  <si>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</si>
  <si>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</si>
  <si>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</si>
  <si>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</si>
  <si>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</si>
  <si>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</si>
  <si>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</si>
  <si>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</si>
  <si>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</si>
  <si>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</si>
  <si>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</si>
  <si>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</si>
  <si>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</si>
  <si>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</si>
  <si>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</si>
  <si>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</si>
  <si>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</si>
  <si>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</si>
  <si>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</si>
  <si>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</si>
  <si>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</si>
  <si>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</si>
  <si>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</si>
  <si>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</si>
  <si>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</si>
  <si>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</si>
  <si>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</si>
  <si>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</si>
  <si>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</si>
  <si>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</si>
  <si>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</si>
  <si>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</si>
  <si>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</si>
  <si>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</si>
  <si>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</si>
  <si>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</si>
  <si>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</si>
  <si>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</si>
  <si>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</si>
  <si>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</si>
  <si>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</si>
  <si>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</si>
  <si>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</si>
  <si>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</si>
  <si>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</si>
  <si>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</si>
  <si>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</si>
  <si>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</si>
  <si>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</si>
  <si>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</si>
  <si>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</si>
  <si>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</si>
  <si>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</si>
  <si>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</si>
  <si>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</si>
  <si>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</si>
  <si>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</si>
  <si>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</si>
  <si>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</si>
  <si>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</si>
  <si>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</si>
  <si>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</si>
  <si>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</si>
  <si>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</si>
  <si>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</si>
  <si>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</si>
  <si>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</si>
  <si>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</si>
  <si>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</si>
  <si>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</si>
  <si>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</si>
  <si>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</si>
  <si>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</si>
  <si>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</si>
  <si>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</si>
  <si>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</si>
  <si>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</si>
  <si>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</si>
  <si>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</si>
  <si>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</si>
  <si>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</si>
  <si>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</si>
  <si>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</si>
  <si>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</si>
  <si>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</si>
  <si>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</si>
  <si>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</si>
  <si>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</si>
  <si>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</si>
  <si>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</si>
  <si>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</si>
  <si>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</si>
  <si>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</si>
  <si>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</si>
  <si>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</si>
  <si>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</si>
  <si>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</si>
  <si>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</si>
  <si>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</si>
  <si>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</si>
  <si>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</si>
  <si>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</si>
  <si>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</si>
  <si>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</si>
  <si>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</si>
  <si>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</si>
  <si>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</si>
  <si>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</si>
  <si>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</si>
  <si>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</si>
  <si>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</si>
  <si>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</si>
  <si>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</si>
  <si>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</si>
  <si>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</si>
  <si>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</si>
  <si>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</si>
  <si>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</si>
  <si>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</si>
  <si>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</si>
  <si>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</si>
  <si>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</si>
  <si>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</si>
  <si>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</si>
  <si>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</si>
  <si>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</si>
  <si>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</si>
  <si>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</si>
  <si>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</si>
  <si>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</si>
  <si>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</si>
  <si>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</si>
  <si>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</si>
  <si>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</si>
  <si>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</si>
  <si>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</si>
  <si>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</si>
  <si>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</si>
  <si>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</si>
  <si>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</si>
  <si>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</si>
  <si>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</si>
  <si>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</si>
  <si>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</si>
  <si>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</si>
  <si>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</si>
  <si>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</si>
  <si>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</si>
  <si>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</si>
  <si>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</si>
  <si>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</si>
  <si>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</si>
  <si>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</si>
  <si>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</si>
  <si>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</si>
  <si>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</si>
  <si>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</si>
  <si>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</si>
  <si>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</si>
  <si>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</si>
  <si>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</si>
  <si>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</si>
  <si>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</si>
  <si>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</si>
  <si>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</si>
  <si>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</si>
  <si>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</si>
  <si>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</si>
  <si>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</si>
  <si>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</si>
  <si>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</si>
  <si>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</si>
  <si>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</si>
  <si>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</si>
  <si>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</si>
  <si>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</si>
  <si>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</si>
  <si>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</si>
  <si>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</si>
  <si>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</si>
  <si>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</si>
  <si>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</si>
  <si>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</si>
  <si>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</si>
  <si>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</si>
  <si>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</si>
  <si>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</si>
  <si>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</si>
  <si>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</si>
  <si>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</si>
  <si>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</si>
  <si>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</si>
  <si>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</si>
  <si>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</si>
  <si>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</si>
  <si>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</si>
  <si>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</si>
  <si>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</si>
  <si>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</si>
  <si>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</si>
  <si>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</si>
  <si>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</si>
  <si>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</si>
  <si>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</si>
  <si>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</si>
  <si>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</si>
  <si>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</si>
  <si>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</si>
  <si>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</si>
  <si>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</si>
  <si>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</si>
  <si>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</si>
  <si>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</si>
  <si>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</si>
  <si>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</si>
  <si>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</si>
  <si>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</si>
  <si>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</si>
  <si>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</si>
  <si>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</si>
  <si>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</si>
  <si>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</si>
  <si>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</si>
  <si>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</si>
  <si>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</si>
  <si>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</si>
  <si>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</si>
  <si>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</si>
  <si>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</si>
  <si>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</si>
  <si>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</si>
  <si>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</si>
  <si>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</si>
  <si>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</si>
  <si>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</si>
  <si>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</si>
  <si>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</si>
  <si>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</si>
  <si>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</si>
  <si>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</si>
  <si>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</si>
  <si>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</si>
  <si>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</si>
  <si>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</si>
  <si>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</si>
  <si>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</si>
  <si>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</si>
  <si>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</si>
  <si>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</si>
  <si>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</si>
  <si>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</si>
  <si>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</si>
  <si>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</si>
  <si>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</si>
  <si>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</si>
  <si>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</si>
  <si>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</si>
  <si>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</si>
  <si>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</si>
  <si>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</si>
  <si>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</si>
  <si>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</si>
  <si>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</si>
  <si>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</si>
  <si>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</si>
  <si>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</si>
  <si>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</si>
  <si>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</si>
  <si>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</si>
  <si>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</si>
  <si>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</si>
  <si>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</si>
  <si>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</si>
  <si>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</si>
  <si>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</si>
  <si>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</si>
  <si>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</si>
  <si>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</si>
  <si>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</si>
  <si>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</si>
  <si>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</si>
  <si>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</si>
  <si>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</si>
  <si>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</si>
  <si>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</si>
  <si>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</si>
  <si>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</si>
  <si>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</si>
  <si>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</si>
  <si>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</si>
  <si>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</si>
  <si>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</si>
  <si>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</si>
  <si>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</si>
  <si>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</si>
  <si>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</si>
  <si>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</si>
  <si>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</si>
  <si>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</si>
  <si>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</si>
  <si>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</si>
  <si>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</si>
  <si>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</si>
  <si>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</si>
  <si>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</si>
  <si>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</si>
  <si>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</si>
  <si>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</si>
  <si>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</si>
  <si>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</si>
  <si>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</si>
  <si>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</si>
  <si>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</si>
  <si>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</si>
  <si>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</si>
  <si>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</si>
  <si>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</si>
  <si>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</si>
  <si>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</si>
  <si>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</si>
  <si>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</si>
  <si>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</si>
  <si>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</si>
  <si>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</si>
  <si>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</si>
  <si>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</si>
  <si>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</si>
  <si>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</si>
  <si>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</si>
  <si>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</si>
  <si>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</si>
  <si>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</si>
  <si>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</si>
  <si>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</si>
  <si>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</si>
  <si>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</si>
  <si>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</si>
  <si>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</si>
  <si>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</si>
  <si>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</si>
  <si>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</si>
  <si>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</si>
  <si>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</si>
  <si>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</si>
  <si>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</si>
  <si>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</si>
  <si>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</si>
  <si>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</si>
  <si>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</si>
  <si>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</si>
  <si>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</si>
  <si>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</si>
  <si>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</si>
  <si>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</si>
  <si>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</si>
  <si>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</si>
  <si>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</si>
  <si>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</si>
  <si>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</si>
  <si>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</si>
  <si>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</si>
  <si>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</si>
  <si>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</si>
  <si>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</si>
  <si>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</si>
  <si>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</si>
  <si>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</si>
  <si>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</si>
  <si>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</si>
  <si>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</si>
  <si>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</si>
  <si>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</si>
  <si>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</si>
  <si>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</si>
  <si>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</si>
  <si>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</si>
  <si>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</si>
  <si>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</si>
  <si>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</si>
  <si>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</si>
  <si>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</si>
  <si>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</si>
  <si>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</si>
  <si>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</si>
  <si>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</si>
  <si>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</si>
  <si>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</si>
  <si>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</si>
  <si>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</si>
  <si>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</si>
  <si>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</si>
  <si>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</si>
  <si>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</si>
  <si>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</si>
  <si>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</si>
  <si>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</si>
  <si>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</si>
  <si>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</si>
  <si>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</si>
  <si>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</si>
  <si>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</si>
  <si>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</si>
  <si>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</si>
  <si>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</si>
  <si>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</si>
  <si>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</si>
  <si>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</si>
  <si>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</si>
  <si>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</si>
  <si>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</si>
  <si>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</si>
  <si>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</si>
  <si>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</si>
  <si>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</si>
  <si>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</si>
  <si>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</si>
  <si>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</si>
  <si>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</si>
  <si>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</si>
  <si>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</si>
  <si>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</si>
  <si>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</si>
  <si>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</si>
  <si>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</si>
  <si>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</si>
  <si>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</si>
  <si>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</si>
  <si>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</si>
  <si>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</si>
  <si>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</si>
  <si>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</si>
  <si>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</si>
  <si>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</si>
  <si>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</si>
  <si>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</si>
  <si>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</si>
  <si>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</si>
  <si>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</si>
  <si>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</si>
  <si>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</si>
  <si>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</si>
  <si>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</si>
  <si>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</si>
  <si>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</si>
  <si>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</si>
  <si>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</si>
  <si>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</si>
  <si>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</si>
  <si>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</si>
  <si>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</si>
  <si>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</si>
  <si>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</si>
  <si>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</si>
  <si>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</si>
  <si>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</si>
  <si>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</si>
  <si>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</si>
  <si>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</si>
  <si>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</si>
  <si>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</si>
  <si>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</si>
  <si>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</si>
  <si>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</si>
  <si>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</si>
  <si>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</si>
  <si>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</si>
  <si>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</si>
  <si>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</si>
  <si>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</si>
  <si>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</si>
  <si>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</si>
  <si>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</si>
  <si>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</si>
  <si>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</si>
  <si>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</si>
  <si>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</si>
  <si>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</si>
  <si>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</si>
  <si>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</si>
  <si>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</si>
  <si>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</si>
  <si>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</si>
  <si>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</si>
  <si>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</si>
  <si>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</si>
  <si>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</si>
  <si>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</si>
  <si>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</si>
  <si>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</si>
  <si>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</si>
  <si>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</si>
  <si>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</si>
  <si>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</si>
  <si>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</si>
  <si>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</si>
  <si>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</si>
  <si>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</si>
  <si>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</si>
  <si>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</si>
  <si>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</si>
  <si>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</si>
  <si>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</si>
  <si>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</si>
  <si>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</si>
  <si>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</si>
  <si>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</si>
  <si>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</si>
  <si>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</si>
  <si>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</si>
  <si>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</si>
  <si>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</si>
  <si>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</si>
  <si>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</si>
  <si>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</si>
  <si>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</si>
  <si>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</si>
  <si>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</si>
  <si>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</si>
  <si>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</si>
  <si>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</si>
  <si>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</si>
  <si>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</si>
  <si>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</si>
  <si>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</si>
  <si>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</si>
  <si>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</si>
  <si>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</si>
  <si>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</si>
  <si>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</si>
  <si>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</si>
  <si>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</si>
  <si>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</si>
  <si>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</si>
  <si>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</si>
  <si>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</si>
  <si>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</si>
  <si>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</si>
  <si>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</si>
  <si>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</si>
  <si>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</si>
  <si>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</si>
  <si>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</si>
  <si>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</si>
  <si>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</si>
  <si>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</si>
  <si>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</si>
  <si>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</si>
  <si>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</si>
  <si>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</si>
  <si>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</si>
  <si>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</si>
  <si>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</si>
  <si>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</si>
  <si>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</si>
  <si>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</si>
  <si>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</si>
  <si>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</si>
  <si>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</si>
  <si>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</si>
  <si>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</si>
  <si>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</si>
  <si>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</si>
  <si>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</si>
  <si>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</si>
  <si>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</si>
  <si>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</si>
  <si>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</si>
  <si>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</si>
  <si>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</si>
  <si>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</si>
  <si>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</si>
  <si>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</si>
  <si>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</si>
  <si>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</si>
  <si>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</si>
  <si>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</si>
  <si>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</si>
  <si>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</si>
  <si>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</si>
  <si>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</si>
  <si>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</si>
  <si>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</si>
  <si>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</si>
  <si>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</si>
  <si>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</si>
  <si>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</si>
  <si>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</si>
  <si>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</si>
  <si>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</si>
  <si>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</si>
  <si>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</si>
  <si>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</si>
  <si>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</si>
  <si>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</si>
  <si>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</si>
  <si>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</si>
  <si>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</si>
  <si>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</si>
  <si>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</si>
  <si>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</si>
  <si>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</si>
  <si>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</si>
  <si>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</si>
  <si>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</si>
  <si>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</si>
  <si>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</si>
  <si>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</si>
  <si>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</si>
  <si>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</si>
  <si>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</si>
  <si>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</si>
  <si>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</si>
  <si>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</si>
  <si>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</si>
  <si>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</si>
  <si>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</si>
  <si>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</si>
  <si>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</si>
  <si>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</si>
  <si>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</si>
  <si>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</si>
  <si>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</si>
  <si>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</si>
  <si>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</si>
  <si>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</si>
  <si>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</si>
  <si>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</si>
  <si>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</si>
  <si>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</si>
  <si>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</si>
  <si>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</si>
  <si>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</si>
  <si>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</si>
  <si>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</si>
  <si>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</si>
  <si>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</si>
  <si>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</si>
  <si>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</si>
  <si>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</si>
  <si>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</si>
  <si>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</si>
  <si>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</si>
  <si>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</si>
  <si>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</si>
  <si>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</si>
  <si>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</si>
  <si>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</si>
  <si>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</si>
  <si>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</si>
  <si>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</si>
  <si>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</si>
  <si>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</si>
  <si>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</si>
  <si>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</si>
  <si>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</si>
  <si>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</si>
  <si>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</si>
  <si>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</si>
  <si>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</si>
  <si>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</si>
  <si>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</si>
  <si>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</si>
  <si>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</si>
  <si>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</si>
  <si>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</si>
  <si>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</si>
  <si>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</si>
  <si>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</si>
  <si>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</si>
  <si>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</si>
  <si>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</si>
  <si>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</si>
  <si>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</si>
  <si>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</si>
  <si>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</si>
  <si>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</si>
  <si>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</si>
  <si>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</si>
  <si>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</si>
  <si>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</si>
  <si>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</si>
  <si>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</si>
  <si>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</si>
  <si>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</si>
  <si>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</si>
  <si>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</si>
  <si>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</si>
  <si>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</si>
  <si>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</si>
  <si>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</si>
  <si>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</si>
  <si>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</si>
  <si>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</si>
  <si>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</si>
  <si>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</si>
  <si>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</si>
  <si>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</si>
  <si>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</si>
  <si>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</si>
  <si>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</si>
  <si>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</si>
  <si>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</si>
  <si>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</si>
  <si>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</si>
  <si>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</si>
  <si>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</si>
  <si>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</si>
  <si>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</si>
  <si>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</si>
  <si>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</si>
  <si>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</si>
  <si>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</si>
  <si>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</si>
  <si>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</si>
  <si>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</si>
  <si>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</si>
  <si>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</si>
  <si>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</si>
  <si>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</si>
  <si>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</si>
  <si>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</si>
  <si>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</si>
  <si>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</si>
  <si>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</si>
  <si>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</si>
  <si>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</si>
  <si>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</si>
  <si>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</si>
  <si>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</si>
  <si>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</si>
  <si>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</si>
  <si>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</si>
  <si>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</si>
  <si>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</si>
  <si>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</si>
  <si>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</si>
  <si>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</si>
  <si>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</si>
  <si>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</si>
  <si>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</si>
  <si>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</si>
  <si>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</si>
  <si>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</si>
  <si>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</si>
  <si>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</si>
  <si>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</si>
  <si>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</si>
  <si>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</si>
  <si>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</si>
  <si>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</si>
  <si>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</si>
  <si>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</si>
  <si>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</si>
  <si>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</si>
  <si>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</si>
  <si>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</si>
  <si>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</si>
  <si>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</si>
  <si>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</si>
  <si>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</si>
  <si>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</si>
  <si>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</si>
  <si>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</si>
  <si>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</si>
  <si>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</si>
  <si>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</si>
  <si>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</si>
  <si>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</si>
  <si>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</si>
  <si>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</si>
  <si>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</si>
  <si>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</si>
  <si>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</si>
  <si>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</si>
  <si>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</si>
  <si>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</si>
  <si>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</si>
  <si>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</si>
  <si>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</si>
  <si>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</si>
  <si>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</si>
  <si>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</si>
  <si>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</si>
  <si>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</si>
  <si>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</si>
  <si>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</si>
  <si>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</si>
  <si>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</si>
  <si>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</si>
  <si>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</si>
  <si>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</si>
  <si>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</si>
  <si>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</si>
  <si>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</si>
  <si>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</si>
  <si>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</si>
  <si>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</si>
  <si>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</si>
  <si>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</si>
  <si>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</si>
  <si>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</si>
  <si>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</si>
  <si>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</si>
  <si>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</si>
  <si>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</si>
  <si>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</si>
  <si>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</si>
  <si>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</si>
  <si>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</si>
  <si>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</si>
  <si>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</si>
  <si>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</si>
  <si>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</si>
  <si>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</si>
  <si>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</si>
  <si>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</si>
  <si>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</si>
  <si>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</si>
  <si>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</si>
  <si>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</si>
  <si>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</si>
  <si>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</si>
  <si>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</si>
  <si>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</si>
  <si>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</si>
  <si>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</si>
  <si>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</si>
  <si>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</si>
  <si>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</si>
  <si>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</si>
  <si>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</si>
  <si>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</si>
  <si>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</si>
  <si>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</si>
  <si>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</si>
  <si>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</si>
  <si>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</si>
  <si>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</si>
  <si>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</si>
  <si>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</si>
  <si>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</si>
  <si>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</si>
  <si>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</si>
  <si>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</si>
  <si>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</si>
  <si>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</si>
  <si>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</si>
  <si>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</si>
  <si>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</si>
  <si>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</si>
  <si>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</si>
  <si>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</si>
  <si>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</si>
  <si>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</si>
  <si>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</si>
  <si>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</si>
  <si>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</si>
  <si>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</si>
  <si>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</si>
  <si>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</si>
  <si>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</si>
  <si>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</si>
  <si>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</si>
  <si>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</si>
  <si>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</si>
  <si>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</si>
  <si>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</si>
  <si>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</si>
  <si>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</si>
  <si>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</si>
  <si>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</si>
  <si>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</si>
  <si>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</si>
  <si>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</si>
  <si>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</si>
  <si>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</si>
  <si>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</si>
  <si>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</si>
  <si>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</si>
  <si>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</si>
  <si>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</si>
  <si>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</si>
  <si>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</si>
  <si>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</si>
  <si>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</si>
  <si>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</si>
  <si>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</si>
  <si>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</si>
  <si>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</si>
  <si>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</si>
  <si>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</si>
  <si>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</si>
  <si>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</si>
  <si>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</si>
  <si>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</si>
  <si>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</si>
  <si>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</si>
  <si>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</si>
  <si>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</si>
  <si>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</si>
  <si>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</si>
  <si>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</si>
  <si>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</si>
  <si>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</si>
  <si>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</si>
  <si>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</si>
  <si>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</si>
  <si>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</si>
  <si>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</si>
  <si>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</si>
  <si>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</si>
  <si>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</si>
  <si>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</si>
  <si>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</si>
  <si>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</si>
  <si>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</si>
  <si>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</si>
  <si>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</si>
  <si>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</si>
  <si>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</si>
  <si>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</si>
  <si>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</si>
  <si>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</si>
  <si>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</si>
  <si>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</si>
  <si>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</si>
  <si>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</si>
  <si>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</si>
  <si>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</si>
  <si>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</si>
  <si>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</si>
  <si>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</si>
  <si>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</si>
  <si>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</si>
  <si>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</si>
  <si>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</si>
  <si>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</si>
  <si>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</si>
  <si>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</si>
  <si>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</si>
  <si>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</si>
  <si>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</si>
  <si>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</si>
  <si>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</si>
  <si>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</si>
  <si>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</si>
  <si>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</si>
  <si>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</si>
  <si>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</si>
  <si>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</si>
  <si>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</si>
  <si>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</si>
  <si>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</si>
  <si>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</si>
  <si>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</si>
  <si>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</si>
  <si>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</si>
  <si>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</si>
  <si>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</si>
  <si>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</si>
  <si>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</si>
  <si>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</si>
  <si>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</si>
  <si>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</si>
  <si>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</si>
  <si>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</si>
  <si>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</si>
  <si>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</si>
  <si>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</si>
  <si>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</si>
  <si>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</si>
  <si>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</si>
  <si>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</si>
  <si>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</si>
  <si>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</si>
  <si>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</si>
  <si>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</si>
  <si>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</si>
  <si>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</si>
  <si>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</si>
  <si>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</si>
  <si>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</si>
  <si>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</si>
  <si>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</si>
  <si>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</si>
  <si>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</si>
  <si>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</si>
  <si>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</si>
  <si>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</si>
  <si>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</si>
  <si>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</si>
  <si>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</si>
  <si>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</si>
  <si>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</si>
  <si>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</si>
  <si>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</si>
  <si>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</si>
  <si>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</si>
  <si>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</si>
  <si>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</si>
  <si>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</si>
  <si>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</si>
  <si>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</si>
  <si>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</si>
  <si>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</si>
  <si>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</si>
  <si>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</si>
  <si>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</si>
  <si>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</si>
  <si>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</si>
  <si>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</si>
  <si>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</si>
  <si>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</si>
  <si>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</si>
  <si>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</si>
  <si>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</si>
  <si>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</si>
  <si>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</si>
  <si>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</si>
  <si>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</si>
  <si>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</si>
  <si>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</si>
  <si>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</si>
  <si>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</si>
  <si>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</si>
  <si>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</si>
  <si>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</si>
  <si>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</si>
  <si>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</si>
  <si>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</si>
  <si>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</si>
  <si>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</si>
  <si>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</si>
  <si>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</si>
  <si>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</si>
  <si>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</si>
  <si>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</si>
  <si>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</si>
  <si>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</si>
  <si>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</si>
  <si>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</si>
  <si>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</si>
  <si>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</si>
  <si>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</si>
  <si>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</si>
  <si>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</si>
  <si>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</si>
  <si>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</si>
  <si>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</si>
  <si>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</si>
  <si>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</si>
  <si>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</si>
  <si>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</si>
  <si>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</si>
  <si>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</si>
  <si>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</si>
  <si>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</si>
  <si>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</si>
  <si>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</si>
  <si>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</si>
  <si>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</si>
  <si>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</si>
  <si>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</si>
  <si>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</si>
  <si>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</si>
  <si>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</si>
  <si>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</si>
  <si>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</si>
  <si>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</si>
  <si>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</si>
  <si>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</si>
  <si>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</si>
  <si>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</si>
  <si>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</si>
  <si>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</si>
  <si>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</si>
  <si>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</si>
  <si>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</si>
  <si>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</si>
  <si>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</si>
  <si>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</si>
  <si>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</si>
  <si>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</si>
  <si>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</si>
  <si>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</si>
  <si>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</si>
  <si>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</si>
  <si>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</si>
  <si>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</si>
  <si>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</si>
  <si>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</si>
  <si>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</si>
  <si>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</si>
  <si>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</si>
  <si>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</si>
  <si>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</si>
  <si>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</si>
  <si>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</si>
  <si>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</si>
  <si>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</si>
  <si>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</si>
  <si>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</si>
  <si>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</si>
  <si>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</si>
  <si>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</si>
  <si>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</si>
  <si>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</si>
  <si>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</si>
  <si>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</si>
  <si>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</si>
  <si>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</si>
  <si>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</si>
  <si>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</si>
  <si>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</si>
  <si>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</si>
  <si>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</si>
  <si>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</si>
  <si>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</si>
  <si>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</si>
  <si>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</si>
  <si>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</si>
  <si>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</si>
  <si>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</si>
  <si>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</si>
  <si>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</si>
  <si>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</si>
  <si>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</si>
  <si>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</si>
  <si>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</si>
  <si>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</si>
  <si>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</si>
  <si>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</si>
  <si>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</si>
  <si>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</si>
  <si>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</si>
  <si>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</si>
  <si>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</si>
  <si>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</si>
  <si>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</si>
  <si>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</si>
  <si>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</si>
  <si>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</si>
  <si>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</si>
  <si>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</si>
  <si>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</si>
  <si>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</si>
  <si>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</si>
  <si>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</si>
  <si>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</si>
  <si>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</si>
  <si>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</si>
  <si>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</si>
  <si>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</si>
  <si>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</si>
  <si>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</si>
  <si>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</si>
  <si>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</si>
  <si>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</si>
  <si>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</si>
  <si>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</si>
  <si>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</si>
  <si>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</si>
  <si>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</si>
  <si>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</si>
  <si>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</si>
  <si>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</si>
  <si>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</si>
  <si>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</si>
  <si>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</si>
  <si>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</si>
  <si>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</si>
  <si>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</si>
  <si>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</si>
  <si>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</si>
  <si>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</si>
  <si>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</si>
  <si>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</si>
  <si>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</si>
  <si>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</si>
  <si>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</si>
  <si>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</si>
  <si>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</si>
  <si>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</si>
  <si>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</si>
  <si>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</si>
  <si>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</si>
  <si>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</si>
  <si>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</si>
  <si>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</si>
  <si>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</si>
  <si>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</si>
  <si>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</si>
  <si>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</si>
  <si>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</si>
  <si>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</si>
  <si>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</si>
  <si>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</si>
  <si>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</si>
  <si>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</si>
  <si>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</si>
  <si>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</si>
  <si>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</si>
  <si>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</si>
  <si>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</si>
  <si>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</si>
  <si>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</si>
  <si>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</si>
  <si>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</si>
  <si>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</si>
  <si>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</si>
  <si>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</si>
  <si>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</si>
  <si>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</si>
  <si>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</si>
  <si>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</si>
  <si>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</si>
  <si>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</si>
  <si>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</si>
  <si>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</si>
  <si>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</si>
  <si>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</si>
  <si>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</si>
  <si>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</si>
  <si>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</si>
  <si>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</si>
  <si>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</si>
  <si>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</si>
  <si>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</si>
  <si>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</si>
  <si>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</si>
  <si>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</si>
  <si>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</si>
  <si>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</si>
  <si>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</si>
  <si>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</si>
  <si>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</si>
  <si>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</si>
  <si>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</si>
  <si>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</si>
  <si>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</si>
  <si>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</si>
  <si>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</si>
  <si>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</si>
  <si>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</si>
  <si>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</si>
  <si>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</si>
  <si>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</si>
  <si>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</si>
  <si>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</si>
  <si>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</si>
  <si>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</si>
  <si>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</si>
  <si>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</si>
  <si>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</si>
  <si>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</si>
  <si>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</si>
  <si>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</si>
  <si>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</si>
  <si>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</si>
  <si>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</si>
  <si>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</si>
  <si>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</si>
  <si>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</si>
  <si>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</si>
  <si>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</si>
  <si>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</si>
  <si>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</si>
  <si>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</si>
  <si>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</si>
  <si>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</si>
  <si>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</si>
  <si>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</si>
  <si>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</si>
  <si>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</si>
  <si>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</si>
  <si>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</si>
  <si>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</si>
  <si>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</si>
  <si>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</si>
  <si>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</si>
  <si>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</si>
  <si>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</si>
  <si>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</si>
  <si>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</si>
  <si>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</si>
  <si>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</si>
  <si>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</si>
  <si>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</si>
  <si>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</si>
  <si>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</si>
  <si>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</si>
  <si>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</si>
  <si>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</si>
  <si>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</si>
  <si>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</si>
  <si>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</si>
  <si>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</si>
  <si>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</si>
  <si>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</si>
  <si>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</si>
  <si>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</si>
  <si>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</si>
  <si>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</si>
  <si>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</si>
  <si>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</si>
  <si>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</si>
  <si>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</si>
  <si>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</si>
  <si>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</si>
  <si>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</si>
  <si>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</si>
  <si>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</si>
  <si>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</si>
  <si>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</si>
  <si>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</si>
  <si>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</si>
  <si>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</si>
  <si>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</si>
  <si>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</si>
  <si>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</si>
  <si>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</si>
  <si>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</si>
  <si>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</si>
  <si>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</si>
  <si>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</si>
  <si>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</si>
  <si>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</si>
  <si>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</si>
  <si>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</si>
  <si>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</si>
  <si>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</si>
  <si>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</si>
  <si>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</si>
  <si>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</si>
  <si>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</si>
  <si>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</si>
  <si>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</si>
  <si>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</si>
  <si>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</si>
  <si>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</si>
  <si>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</si>
  <si>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</si>
  <si>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</si>
  <si>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</si>
  <si>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</si>
  <si>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</si>
  <si>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</si>
  <si>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</si>
  <si>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</si>
  <si>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</si>
  <si>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</si>
  <si>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</si>
  <si>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</si>
  <si>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</si>
  <si>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</si>
  <si>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</si>
  <si>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</si>
  <si>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</si>
  <si>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</si>
  <si>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</si>
  <si>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</si>
  <si>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</si>
  <si>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</si>
  <si>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</si>
  <si>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</si>
  <si>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</si>
  <si>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</si>
  <si>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</si>
  <si>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</si>
  <si>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</si>
  <si>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</si>
  <si>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</si>
  <si>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</si>
  <si>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</si>
  <si>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</si>
  <si>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</si>
  <si>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</si>
  <si>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</si>
  <si>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</si>
  <si>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</si>
  <si>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</si>
  <si>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</si>
  <si>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</si>
  <si>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</si>
  <si>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</si>
  <si>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</si>
  <si>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</si>
  <si>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</si>
  <si>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</si>
  <si>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</si>
  <si>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</si>
  <si>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</si>
  <si>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</si>
  <si>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</si>
  <si>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</si>
  <si>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</si>
  <si>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</si>
  <si>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</si>
  <si>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</si>
  <si>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</si>
  <si>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</si>
  <si>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</si>
  <si>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</si>
  <si>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</si>
  <si>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</si>
  <si>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</si>
  <si>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</si>
  <si>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</si>
  <si>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</si>
  <si>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</si>
  <si>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</si>
  <si>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</si>
  <si>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</si>
  <si>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</si>
  <si>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</si>
  <si>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</si>
  <si>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</si>
  <si>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</si>
  <si>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</si>
  <si>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</si>
  <si>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</si>
  <si>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</si>
  <si>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</si>
  <si>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</si>
  <si>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</si>
  <si>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</si>
  <si>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</si>
  <si>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</si>
  <si>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</si>
  <si>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</si>
  <si>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</si>
  <si>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</si>
  <si>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</si>
  <si>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</si>
  <si>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</si>
  <si>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</si>
  <si>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</si>
  <si>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</si>
  <si>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</si>
  <si>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</si>
  <si>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</si>
  <si>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</si>
  <si>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</si>
  <si>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</si>
  <si>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</si>
  <si>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</si>
  <si>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</si>
  <si>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</si>
  <si>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</si>
  <si>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</si>
  <si>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</si>
  <si>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</si>
  <si>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</si>
  <si>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</si>
  <si>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</si>
  <si>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</si>
  <si>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</si>
  <si>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</si>
  <si>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</si>
  <si>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</si>
  <si>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</si>
  <si>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</si>
  <si>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</si>
  <si>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</si>
  <si>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</si>
  <si>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</si>
  <si>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</si>
  <si>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</si>
  <si>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</si>
  <si>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</si>
  <si>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</si>
  <si>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</si>
  <si>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</si>
  <si>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</si>
  <si>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</si>
  <si>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</si>
  <si>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</si>
  <si>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</si>
  <si>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</si>
  <si>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</si>
  <si>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</si>
  <si>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</si>
  <si>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</si>
  <si>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</si>
  <si>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</si>
  <si>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</si>
  <si>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</si>
  <si>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</si>
  <si>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</si>
  <si>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</si>
  <si>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</si>
  <si>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</si>
  <si>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</si>
  <si>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</si>
  <si>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</si>
  <si>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</si>
  <si>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</si>
  <si>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</si>
  <si>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</si>
  <si>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</si>
  <si>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</si>
  <si>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</si>
  <si>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</si>
  <si>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</si>
  <si>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</si>
  <si>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</si>
  <si>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</si>
  <si>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</si>
  <si>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</si>
  <si>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</si>
  <si>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</si>
  <si>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</si>
  <si>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</si>
  <si>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</si>
  <si>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</si>
  <si>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</si>
  <si>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</si>
  <si>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</si>
  <si>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</si>
  <si>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</si>
  <si>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</si>
  <si>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</si>
  <si>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</si>
  <si>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</si>
  <si>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</si>
  <si>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</si>
  <si>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</si>
  <si>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</si>
  <si>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</si>
  <si>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</si>
  <si>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</si>
  <si>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</si>
  <si>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</si>
  <si>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</si>
  <si>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</si>
  <si>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</si>
  <si>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</si>
  <si>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</si>
  <si>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</si>
  <si>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</si>
  <si>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</si>
  <si>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</si>
  <si>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</si>
  <si>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</si>
  <si>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</si>
  <si>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</si>
  <si>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</si>
  <si>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</si>
  <si>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</si>
  <si>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</si>
  <si>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</si>
  <si>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</si>
  <si>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</si>
  <si>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</si>
  <si>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</si>
  <si>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</si>
  <si>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</si>
  <si>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</si>
  <si>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</si>
  <si>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</si>
  <si>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</si>
  <si>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</si>
  <si>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</si>
  <si>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</si>
  <si>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</si>
  <si>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</si>
  <si>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</si>
  <si>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</si>
  <si>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</si>
  <si>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</si>
  <si>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</si>
  <si>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</si>
  <si>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</si>
  <si>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</si>
  <si>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</si>
  <si>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</si>
  <si>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</si>
  <si>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</si>
  <si>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</si>
  <si>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</si>
  <si>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</si>
  <si>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</si>
  <si>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</si>
  <si>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</si>
  <si>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</si>
  <si>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</si>
  <si>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</si>
  <si>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</si>
  <si>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</si>
  <si>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</si>
  <si>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</si>
  <si>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</si>
  <si>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</si>
  <si>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</si>
  <si>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</si>
  <si>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</si>
  <si>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</si>
  <si>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</si>
  <si>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</si>
  <si>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</si>
  <si>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</si>
  <si>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</si>
  <si>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</si>
  <si>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</si>
  <si>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</si>
  <si>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</si>
  <si>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</si>
  <si>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</si>
  <si>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</si>
  <si>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</si>
  <si>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</si>
  <si>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</si>
  <si>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</si>
  <si>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</si>
  <si>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</si>
  <si>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</si>
  <si>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</si>
  <si>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</si>
  <si>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</si>
  <si>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</si>
  <si>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</si>
  <si>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</si>
  <si>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</si>
  <si>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</si>
  <si>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</si>
  <si>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</si>
  <si>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</si>
  <si>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</si>
  <si>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</si>
  <si>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</si>
  <si>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</si>
  <si>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</si>
  <si>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</si>
  <si>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</si>
  <si>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</si>
  <si>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</si>
  <si>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</si>
  <si>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</si>
  <si>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</si>
  <si>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</si>
  <si>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</si>
  <si>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</si>
  <si>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</si>
  <si>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</si>
  <si>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</si>
  <si>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</si>
  <si>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</si>
  <si>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</si>
  <si>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</si>
  <si>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</si>
  <si>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</si>
  <si>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</si>
  <si>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</si>
  <si>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</si>
  <si>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</si>
  <si>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</si>
  <si>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</si>
  <si>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</si>
  <si>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</si>
  <si>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</si>
  <si>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</si>
  <si>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</si>
  <si>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</si>
  <si>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</si>
  <si>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</si>
  <si>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</si>
  <si>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</si>
  <si>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</si>
  <si>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</si>
  <si>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</si>
  <si>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</si>
  <si>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</si>
  <si>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</si>
  <si>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</si>
  <si>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</si>
  <si>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</si>
  <si>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</si>
  <si>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</si>
  <si>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</si>
  <si>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</si>
  <si>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</si>
  <si>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</si>
  <si>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</si>
  <si>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</si>
  <si>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</si>
  <si>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</si>
  <si>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</si>
  <si>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</si>
  <si>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</si>
  <si>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</si>
  <si>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</si>
  <si>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</si>
  <si>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</si>
  <si>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</si>
  <si>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</si>
  <si>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</si>
  <si>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</si>
  <si>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</si>
  <si>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</si>
  <si>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</si>
  <si>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</si>
  <si>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</si>
  <si>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</si>
  <si>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</si>
  <si>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</si>
  <si>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</si>
  <si>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</si>
  <si>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</si>
  <si>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</si>
  <si>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</si>
  <si>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</si>
  <si>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</si>
  <si>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</si>
  <si>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</si>
  <si>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</si>
  <si>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</si>
  <si>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</si>
  <si>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</si>
  <si>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</si>
  <si>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</si>
  <si>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</si>
  <si>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</si>
  <si>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</si>
  <si>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</si>
  <si>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</si>
  <si>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</si>
  <si>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</si>
  <si>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</si>
  <si>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</si>
  <si>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</si>
  <si>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</si>
  <si>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</si>
  <si>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</si>
  <si>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</si>
  <si>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</si>
  <si>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</si>
  <si>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</si>
  <si>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</si>
  <si>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</si>
  <si>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</si>
  <si>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</si>
  <si>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</si>
  <si>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</si>
  <si>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</si>
  <si>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</si>
  <si>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</si>
  <si>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</si>
  <si>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</si>
  <si>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</si>
  <si>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</si>
  <si>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</si>
  <si>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</si>
  <si>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</si>
  <si>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</si>
  <si>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</si>
  <si>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</si>
  <si>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</si>
  <si>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</si>
  <si>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</si>
  <si>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</si>
  <si>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</si>
  <si>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</si>
  <si>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</si>
  <si>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</si>
  <si>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</si>
  <si>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</si>
  <si>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</si>
  <si>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</si>
  <si>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</si>
  <si>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</si>
  <si>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</si>
  <si>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</si>
  <si>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</si>
  <si>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</si>
  <si>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</si>
  <si>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</si>
  <si>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</si>
  <si>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</si>
  <si>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</si>
  <si>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</si>
  <si>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</si>
  <si>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</si>
  <si>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</si>
  <si>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</si>
  <si>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</si>
  <si>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</si>
  <si>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</si>
  <si>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</si>
  <si>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</si>
  <si>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</si>
  <si>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</si>
  <si>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</si>
  <si>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</si>
  <si>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</si>
  <si>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</si>
  <si>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</si>
  <si>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</si>
  <si>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</si>
  <si>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</si>
  <si>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</si>
  <si>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</si>
  <si>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</si>
  <si>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</si>
  <si>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</si>
  <si>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</si>
  <si>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</si>
  <si>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</si>
  <si>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</si>
  <si>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</si>
  <si>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</si>
  <si>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</si>
  <si>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</si>
  <si>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</si>
  <si>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</si>
  <si>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</si>
  <si>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</si>
  <si>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</si>
  <si>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</si>
  <si>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</si>
  <si>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</si>
  <si>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</si>
  <si>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</si>
  <si>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</si>
  <si>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</si>
  <si>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</si>
  <si>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</si>
  <si>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</si>
  <si>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</si>
  <si>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</si>
  <si>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</si>
  <si>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</si>
  <si>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</si>
  <si>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</si>
  <si>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</si>
  <si>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</si>
  <si>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</si>
  <si>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</si>
  <si>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</si>
  <si>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</si>
  <si>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</si>
  <si>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</si>
  <si>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</si>
  <si>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</si>
  <si>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</si>
  <si>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</si>
  <si>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</si>
  <si>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</si>
  <si>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</si>
  <si>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</si>
  <si>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</si>
  <si>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</si>
  <si>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</si>
  <si>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</si>
  <si>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</si>
  <si>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</si>
  <si>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</si>
  <si>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</si>
  <si>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</si>
  <si>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</si>
  <si>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</si>
  <si>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</si>
  <si>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</si>
  <si>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</si>
  <si>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</si>
  <si>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</si>
  <si>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</si>
  <si>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</si>
  <si>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</si>
  <si>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</si>
  <si>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</si>
  <si>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</si>
  <si>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</si>
  <si>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</si>
  <si>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</si>
  <si>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</si>
  <si>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</si>
  <si>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</si>
  <si>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</si>
  <si>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</si>
  <si>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</si>
  <si>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</si>
  <si>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</si>
  <si>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</si>
  <si>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</si>
  <si>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</si>
  <si>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</si>
  <si>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</si>
  <si>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</si>
  <si>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</si>
  <si>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</si>
  <si>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</si>
  <si>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</si>
  <si>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</si>
  <si>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</si>
  <si>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</si>
  <si>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</si>
  <si>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</si>
  <si>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</si>
  <si>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</si>
  <si>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</si>
  <si>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</si>
  <si>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</si>
  <si>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</si>
  <si>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</si>
  <si>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</si>
  <si>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</si>
  <si>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</si>
  <si>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</si>
  <si>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</si>
  <si>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</si>
  <si>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</si>
  <si>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</si>
  <si>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</si>
  <si>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</si>
  <si>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</si>
  <si>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</si>
  <si>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</si>
  <si>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</si>
  <si>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</si>
  <si>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</si>
  <si>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</si>
  <si>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</si>
  <si>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</si>
  <si>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</si>
  <si>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</si>
  <si>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</si>
  <si>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</si>
  <si>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</si>
  <si>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</si>
  <si>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</si>
  <si>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</si>
  <si>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</si>
  <si>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</si>
  <si>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</si>
  <si>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</si>
  <si>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</si>
  <si>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</si>
  <si>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</si>
  <si>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</si>
  <si>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</si>
  <si>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</si>
  <si>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</si>
  <si>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</si>
  <si>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</si>
  <si>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</si>
  <si>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</si>
  <si>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</si>
  <si>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</si>
  <si>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</si>
  <si>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</si>
  <si>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</si>
  <si>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</si>
  <si>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</si>
  <si>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</si>
  <si>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</si>
  <si>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</si>
  <si>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</si>
  <si>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</si>
  <si>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</si>
  <si>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</si>
  <si>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</si>
  <si>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</si>
  <si>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</si>
  <si>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</si>
  <si>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</si>
  <si>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</si>
  <si>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</si>
  <si>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</si>
  <si>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</si>
  <si>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</si>
  <si>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</si>
  <si>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</si>
  <si>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</si>
  <si>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</si>
  <si>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</si>
  <si>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</si>
  <si>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</si>
  <si>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</si>
  <si>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</si>
  <si>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</si>
  <si>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</si>
  <si>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</si>
  <si>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</si>
  <si>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</si>
  <si>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</si>
  <si>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</si>
  <si>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</si>
  <si>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</si>
  <si>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</si>
  <si>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</si>
  <si>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</si>
  <si>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</si>
  <si>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</si>
  <si>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</si>
  <si>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</si>
  <si>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</si>
  <si>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</si>
  <si>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</si>
  <si>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</si>
  <si>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</si>
  <si>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</si>
  <si>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</si>
  <si>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</si>
  <si>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</si>
  <si>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</si>
  <si>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</si>
  <si>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</si>
  <si>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</si>
  <si>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</si>
  <si>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</si>
  <si>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</si>
  <si>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</si>
  <si>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</si>
  <si>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</si>
  <si>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</si>
  <si>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</si>
  <si>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</si>
  <si>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</si>
  <si>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</si>
  <si>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</si>
  <si>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</si>
  <si>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</si>
  <si>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</si>
  <si>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</si>
  <si>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</si>
  <si>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</si>
  <si>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</si>
  <si>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</si>
  <si>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</si>
  <si>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</si>
  <si>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</si>
  <si>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</si>
  <si>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</si>
  <si>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</si>
  <si>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</si>
  <si>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</si>
  <si>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</si>
  <si>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</si>
  <si>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</si>
  <si>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</si>
  <si>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</si>
  <si>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</si>
  <si>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</si>
  <si>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</si>
  <si>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</si>
  <si>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</si>
  <si>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</si>
  <si>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</si>
  <si>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</si>
  <si>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</si>
  <si>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</si>
  <si>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</si>
  <si>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</si>
  <si>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</si>
  <si>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</si>
  <si>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</si>
  <si>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</si>
  <si>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</si>
  <si>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</si>
  <si>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</si>
  <si>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</si>
  <si>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</si>
  <si>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</si>
  <si>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</si>
  <si>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</si>
  <si>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</si>
  <si>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</si>
  <si>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</si>
  <si>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</si>
  <si>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</si>
  <si>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</si>
  <si>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</si>
  <si>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</si>
  <si>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</si>
  <si>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</si>
  <si>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</si>
  <si>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</si>
  <si>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</si>
  <si>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</si>
  <si>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</si>
  <si>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</si>
  <si>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</si>
  <si>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</si>
  <si>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</si>
  <si>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</si>
  <si>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</si>
  <si>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</si>
  <si>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</si>
  <si>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</si>
  <si>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</si>
  <si>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</si>
  <si>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</si>
  <si>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</si>
  <si>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</si>
  <si>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</si>
  <si>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</si>
  <si>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</si>
  <si>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</si>
  <si>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</si>
  <si>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</si>
  <si>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</si>
  <si>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</si>
  <si>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</si>
  <si>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</si>
  <si>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</si>
  <si>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</si>
  <si>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</si>
  <si>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</si>
  <si>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</si>
  <si>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</si>
  <si>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</si>
  <si>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</si>
  <si>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</si>
  <si>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</si>
  <si>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</si>
  <si>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</si>
  <si>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</si>
  <si>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</si>
  <si>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</si>
  <si>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</si>
  <si>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</si>
  <si>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</si>
  <si>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</si>
  <si>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</si>
  <si>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</si>
  <si>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</si>
  <si>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</si>
  <si>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</si>
  <si>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</si>
  <si>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</si>
  <si>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</si>
  <si>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</si>
  <si>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</si>
  <si>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</si>
  <si>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</si>
  <si>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</si>
  <si>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</si>
  <si>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</si>
  <si>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</si>
  <si>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</si>
  <si>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</si>
  <si>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</si>
  <si>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</si>
  <si>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</si>
  <si>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</si>
  <si>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</si>
  <si>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</si>
  <si>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</si>
  <si>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</si>
  <si>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</si>
  <si>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</si>
  <si>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</si>
  <si>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</si>
  <si>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</si>
  <si>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</si>
  <si>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</si>
  <si>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</si>
  <si>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</si>
  <si>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</si>
  <si>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</si>
  <si>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</si>
  <si>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</si>
  <si>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</si>
  <si>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</si>
  <si>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</si>
  <si>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</si>
  <si>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</si>
  <si>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</si>
  <si>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</si>
  <si>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</si>
  <si>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</si>
  <si>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</si>
  <si>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</si>
  <si>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</si>
  <si>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</si>
  <si>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</si>
  <si>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</si>
  <si>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</si>
  <si>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</si>
  <si>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</si>
  <si>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</si>
  <si>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</si>
  <si>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</si>
  <si>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</si>
  <si>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</si>
  <si>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</si>
  <si>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</si>
  <si>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</si>
  <si>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</si>
  <si>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</si>
  <si>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</si>
  <si>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</si>
  <si>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</si>
  <si>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</si>
  <si>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</si>
  <si>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</si>
  <si>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</si>
  <si>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</si>
  <si>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</si>
  <si>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</si>
  <si>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</si>
  <si>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</si>
  <si>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</si>
  <si>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</si>
  <si>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</si>
  <si>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</si>
  <si>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</si>
  <si>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</si>
  <si>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</si>
  <si>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</si>
  <si>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</si>
  <si>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</si>
  <si>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</si>
  <si>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</si>
  <si>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</si>
  <si>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</si>
  <si>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</si>
  <si>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</si>
  <si>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</si>
  <si>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</si>
  <si>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</si>
  <si>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</si>
  <si>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</si>
  <si>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</si>
  <si>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</si>
  <si>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</si>
  <si>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</si>
  <si>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</si>
  <si>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</si>
  <si>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</si>
  <si>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</si>
  <si>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</si>
  <si>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</si>
  <si>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</si>
  <si>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</si>
  <si>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</si>
  <si>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</si>
  <si>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</si>
  <si>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</si>
  <si>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</si>
  <si>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</si>
  <si>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</si>
  <si>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</si>
  <si>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</si>
  <si>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</si>
  <si>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</si>
  <si>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</si>
  <si>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</si>
  <si>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</si>
  <si>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</si>
  <si>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</si>
  <si>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</si>
  <si>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</si>
  <si>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</si>
  <si>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</si>
  <si>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</si>
  <si>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</si>
  <si>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</si>
  <si>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</si>
  <si>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</si>
  <si>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</si>
  <si>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</si>
  <si>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</si>
  <si>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</si>
  <si>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</si>
  <si>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</si>
  <si>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</si>
  <si>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</si>
  <si>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</si>
  <si>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</si>
  <si>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</si>
  <si>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</si>
  <si>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</si>
  <si>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</si>
  <si>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</si>
  <si>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</si>
  <si>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</si>
  <si>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</si>
  <si>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</si>
  <si>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</si>
  <si>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</si>
  <si>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</si>
  <si>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</si>
  <si>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</si>
  <si>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</si>
  <si>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</si>
  <si>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</si>
  <si>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</si>
  <si>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</si>
  <si>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</si>
  <si>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</si>
  <si>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</si>
  <si>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</si>
  <si>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</si>
  <si>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</si>
  <si>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</si>
  <si>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</si>
  <si>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</si>
  <si>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</si>
  <si>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</si>
  <si>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</si>
  <si>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</si>
  <si>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</si>
  <si>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</si>
  <si>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</si>
  <si>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</si>
  <si>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</si>
  <si>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</si>
  <si>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</si>
  <si>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</si>
  <si>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</si>
  <si>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</si>
  <si>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</si>
  <si>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</si>
  <si>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</si>
  <si>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</si>
  <si>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</si>
  <si>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</si>
  <si>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</si>
  <si>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</si>
  <si>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</si>
  <si>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</si>
  <si>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</si>
  <si>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</si>
  <si>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</si>
  <si>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</si>
  <si>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</si>
  <si>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</si>
  <si>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</si>
  <si>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</si>
  <si>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</si>
  <si>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</si>
  <si>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</si>
  <si>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</si>
  <si>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</si>
  <si>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</si>
  <si>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</si>
  <si>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</si>
  <si>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</si>
  <si>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</si>
  <si>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</si>
  <si>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</si>
  <si>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</si>
  <si>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</si>
  <si>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</si>
  <si>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</si>
  <si>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</si>
  <si>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</si>
  <si>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</si>
  <si>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</si>
  <si>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</si>
  <si>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</si>
  <si>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</si>
  <si>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</si>
  <si>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</si>
  <si>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</si>
  <si>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</si>
  <si>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</si>
  <si>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</si>
  <si>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</si>
  <si>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</si>
  <si>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</si>
  <si>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</si>
  <si>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</si>
  <si>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</si>
  <si>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</si>
  <si>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</si>
  <si>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</si>
  <si>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</si>
  <si>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</si>
  <si>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</si>
  <si>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</si>
  <si>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</si>
  <si>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</si>
  <si>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</si>
  <si>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</si>
  <si>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</si>
  <si>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</si>
  <si>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</si>
  <si>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</si>
  <si>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</si>
  <si>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</si>
  <si>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</si>
  <si>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</si>
  <si>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</si>
  <si>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</si>
  <si>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</si>
  <si>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</si>
  <si>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</si>
  <si>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</si>
  <si>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</si>
  <si>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</si>
  <si>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</si>
  <si>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</si>
  <si>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</si>
  <si>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</si>
  <si>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</si>
  <si>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</si>
  <si>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</si>
  <si>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</si>
  <si>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</si>
  <si>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</si>
  <si>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</si>
  <si>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</si>
  <si>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</si>
  <si>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</si>
  <si>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</si>
  <si>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</si>
  <si>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</si>
  <si>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</si>
  <si>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</si>
  <si>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</si>
  <si>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</si>
  <si>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</si>
  <si>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</si>
  <si>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</si>
  <si>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</si>
  <si>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</si>
  <si>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</si>
  <si>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</si>
  <si>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</si>
  <si>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</si>
  <si>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</si>
  <si>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</si>
  <si>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</si>
  <si>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</si>
  <si>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</si>
  <si>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</si>
  <si>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</si>
  <si>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</si>
  <si>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</si>
  <si>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</si>
  <si>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</si>
  <si>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</si>
  <si>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</si>
  <si>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</si>
  <si>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</si>
  <si>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</si>
  <si>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</si>
  <si>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</si>
  <si>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</si>
  <si>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</si>
  <si>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</si>
  <si>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</si>
  <si>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</si>
  <si>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</si>
  <si>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</si>
  <si>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</si>
  <si>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</si>
  <si>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</si>
  <si>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</si>
  <si>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</si>
  <si>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</si>
  <si>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</si>
  <si>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</si>
  <si>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</si>
  <si>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</si>
  <si>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</si>
  <si>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</si>
  <si>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</si>
  <si>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</si>
  <si>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</si>
  <si>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</si>
  <si>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</si>
  <si>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</si>
  <si>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</si>
  <si>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</si>
  <si>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</si>
  <si>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</si>
  <si>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</si>
  <si>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</si>
  <si>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</si>
  <si>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</si>
  <si>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</si>
  <si>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</si>
  <si>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</si>
  <si>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</si>
  <si>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</si>
  <si>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</si>
  <si>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</si>
  <si>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</si>
  <si>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</si>
  <si>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</si>
  <si>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</si>
  <si>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</si>
  <si>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</si>
  <si>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</si>
  <si>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</si>
  <si>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</si>
  <si>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</si>
  <si>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</si>
  <si>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</si>
  <si>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</si>
  <si>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</si>
  <si>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</si>
  <si>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</si>
  <si>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</si>
  <si>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</si>
  <si>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</si>
  <si>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</si>
  <si>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</si>
  <si>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</si>
  <si>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</si>
  <si>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</si>
  <si>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</si>
  <si>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</si>
  <si>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</si>
  <si>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</si>
  <si>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</si>
  <si>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</si>
  <si>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</si>
  <si>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</si>
  <si>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</si>
  <si>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</si>
  <si>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</si>
  <si>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</si>
  <si>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</si>
  <si>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</si>
  <si>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</si>
  <si>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</si>
  <si>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</si>
  <si>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</si>
  <si>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</si>
  <si>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</si>
  <si>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</si>
  <si>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</si>
  <si>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</si>
  <si>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</si>
  <si>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</si>
  <si>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</si>
  <si>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</si>
  <si>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</si>
  <si>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</si>
  <si>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</si>
  <si>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</si>
  <si>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</si>
  <si>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</si>
  <si>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</si>
  <si>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</si>
  <si>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</si>
  <si>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</si>
  <si>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</si>
  <si>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</si>
  <si>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</si>
  <si>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</si>
  <si>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</si>
  <si>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</si>
  <si>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</si>
  <si>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</si>
  <si>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</si>
  <si>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</si>
  <si>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</si>
  <si>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</si>
  <si>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</si>
  <si>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</si>
  <si>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</si>
  <si>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</si>
  <si>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</si>
  <si>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</si>
  <si>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</si>
  <si>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</si>
  <si>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</si>
  <si>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</si>
  <si>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</si>
  <si>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</si>
  <si>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</si>
  <si>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</si>
  <si>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</si>
  <si>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</si>
  <si>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</si>
  <si>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</si>
  <si>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</si>
  <si>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</si>
  <si>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</si>
  <si>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</si>
  <si>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</si>
  <si>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</si>
  <si>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</si>
  <si>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</si>
  <si>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</si>
  <si>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</si>
  <si>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</si>
  <si>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</si>
  <si>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</si>
  <si>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</si>
  <si>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</si>
  <si>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</si>
  <si>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</si>
  <si>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</si>
  <si>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</si>
  <si>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</si>
  <si>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</si>
  <si>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</si>
  <si>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</si>
  <si>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</si>
  <si>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</si>
  <si>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</si>
  <si>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</si>
  <si>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</si>
  <si>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</si>
  <si>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</si>
  <si>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</si>
  <si>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</si>
  <si>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</si>
  <si>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</si>
  <si>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</si>
  <si>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</si>
  <si>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</si>
  <si>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</si>
  <si>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</si>
  <si>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</si>
  <si>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</si>
  <si>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</si>
  <si>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</si>
  <si>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</si>
  <si>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</si>
  <si>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</si>
  <si>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</si>
  <si>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</si>
  <si>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</si>
  <si>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</si>
  <si>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</si>
  <si>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</si>
  <si>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</si>
  <si>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</si>
  <si>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</si>
  <si>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</si>
  <si>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</si>
  <si>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</si>
  <si>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</si>
  <si>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</si>
  <si>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</si>
  <si>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</si>
  <si>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</si>
  <si>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</si>
  <si>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</si>
  <si>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</si>
  <si>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</si>
  <si>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</si>
  <si>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</si>
  <si>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</si>
  <si>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</si>
  <si>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</si>
  <si>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</si>
  <si>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</si>
  <si>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</si>
  <si>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</si>
  <si>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</si>
  <si>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</si>
  <si>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</si>
  <si>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</si>
  <si>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</si>
  <si>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</si>
  <si>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</si>
  <si>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</si>
  <si>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</si>
  <si>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</si>
  <si>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</si>
  <si>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</si>
  <si>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</si>
  <si>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</si>
  <si>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</si>
  <si>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</si>
  <si>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</si>
  <si>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</si>
  <si>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</si>
  <si>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</si>
  <si>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</si>
  <si>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</si>
  <si>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</si>
  <si>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</si>
  <si>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</si>
  <si>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</si>
  <si>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</si>
  <si>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</si>
  <si>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</si>
  <si>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</si>
  <si>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</si>
  <si>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</si>
  <si>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</si>
  <si>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</si>
  <si>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</si>
  <si>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</si>
  <si>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</si>
  <si>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</si>
  <si>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</si>
  <si>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</si>
  <si>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</si>
  <si>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</si>
  <si>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</si>
  <si>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</si>
  <si>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</si>
  <si>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</si>
  <si>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</si>
  <si>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</si>
  <si>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</si>
  <si>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</si>
  <si>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</si>
  <si>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</si>
  <si>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</si>
  <si>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</si>
  <si>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</si>
  <si>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</si>
  <si>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</si>
  <si>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</si>
  <si>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</si>
  <si>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</si>
  <si>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</si>
  <si>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</si>
  <si>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</si>
  <si>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</si>
  <si>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</si>
  <si>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</si>
  <si>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</si>
  <si>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</si>
  <si>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</si>
  <si>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</si>
  <si>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</si>
  <si>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</si>
  <si>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</si>
  <si>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</si>
  <si>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</si>
  <si>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</si>
  <si>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</si>
  <si>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</si>
  <si>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</si>
  <si>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</si>
  <si>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</si>
  <si>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</si>
  <si>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</si>
  <si>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</si>
  <si>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</si>
  <si>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</si>
  <si>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</si>
  <si>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</si>
  <si>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</si>
  <si>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</si>
  <si>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</si>
  <si>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</si>
  <si>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</si>
  <si>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</si>
  <si>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</si>
  <si>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</si>
  <si>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</si>
  <si>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</si>
  <si>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</si>
  <si>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</si>
  <si>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</si>
  <si>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</si>
  <si>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</si>
  <si>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</si>
  <si>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</si>
  <si>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</si>
  <si>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</si>
  <si>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</si>
  <si>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</si>
  <si>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</si>
  <si>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</si>
  <si>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</si>
  <si>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</si>
  <si>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</si>
  <si>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</si>
  <si>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</si>
  <si>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</si>
  <si>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</si>
  <si>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</si>
  <si>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</si>
  <si>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</si>
  <si>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</si>
  <si>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</si>
  <si>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</si>
  <si>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</si>
  <si>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</si>
  <si>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</si>
  <si>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</si>
  <si>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</si>
  <si>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</si>
  <si>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</si>
  <si>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</si>
  <si>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</si>
  <si>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</si>
  <si>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</si>
  <si>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</si>
  <si>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</si>
  <si>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</si>
  <si>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</si>
  <si>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</si>
  <si>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</si>
  <si>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</si>
  <si>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</si>
  <si>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</si>
  <si>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</si>
  <si>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</si>
  <si>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</si>
  <si>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</si>
  <si>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</si>
  <si>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</si>
  <si>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</si>
  <si>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</si>
  <si>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</si>
  <si>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</si>
  <si>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</si>
  <si>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</si>
  <si>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</si>
  <si>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</si>
  <si>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</si>
  <si>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</si>
  <si>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</si>
  <si>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</si>
  <si>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</si>
  <si>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</si>
  <si>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</si>
  <si>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</si>
  <si>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</si>
  <si>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</si>
  <si>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</si>
  <si>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</si>
  <si>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</si>
  <si>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</si>
  <si>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</si>
  <si>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</si>
  <si>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</si>
  <si>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</si>
  <si>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</si>
  <si>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</si>
  <si>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</si>
  <si>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</si>
  <si>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</si>
  <si>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</si>
  <si>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</si>
  <si>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</si>
  <si>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</si>
  <si>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</si>
  <si>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</si>
  <si>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</si>
  <si>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</si>
  <si>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</si>
  <si>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</si>
  <si>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</si>
  <si>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</si>
  <si>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</si>
  <si>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</si>
  <si>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</si>
  <si>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</si>
  <si>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</si>
  <si>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</si>
  <si>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</si>
  <si>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</si>
  <si>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</si>
  <si>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</si>
  <si>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</si>
  <si>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</si>
  <si>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</si>
  <si>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</si>
  <si>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</si>
  <si>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</si>
  <si>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</si>
  <si>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</si>
  <si>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</si>
  <si>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</si>
  <si>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</si>
  <si>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</si>
  <si>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</si>
  <si>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</si>
  <si>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</si>
  <si>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</si>
  <si>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</si>
  <si>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</si>
  <si>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</si>
  <si>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</si>
  <si>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</si>
  <si>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</si>
  <si>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</si>
  <si>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</si>
  <si>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</si>
  <si>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</si>
  <si>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</si>
  <si>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</si>
  <si>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</si>
  <si>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</si>
  <si>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</si>
  <si>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</si>
  <si>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</si>
  <si>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</si>
  <si>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</si>
  <si>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</si>
  <si>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</si>
  <si>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</si>
  <si>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</si>
  <si>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</si>
  <si>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</si>
  <si>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</si>
  <si>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</si>
  <si>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</si>
  <si>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</si>
  <si>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</si>
  <si>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</si>
  <si>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</si>
  <si>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</si>
  <si>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</si>
  <si>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</si>
  <si>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</si>
  <si>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</si>
  <si>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</si>
  <si>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</si>
  <si>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</si>
  <si>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</si>
  <si>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</si>
  <si>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</si>
  <si>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</si>
  <si>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</si>
  <si>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</si>
  <si>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</si>
  <si>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</si>
  <si>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</si>
  <si>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</si>
  <si>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</si>
  <si>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</si>
  <si>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</si>
  <si>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</si>
  <si>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</si>
  <si>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</si>
  <si>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</si>
  <si>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</si>
  <si>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</si>
  <si>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</si>
  <si>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</si>
  <si>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</si>
  <si>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</si>
  <si>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</si>
  <si>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</si>
  <si>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</si>
  <si>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</si>
  <si>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</si>
  <si>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</si>
  <si>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</si>
  <si>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</si>
  <si>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</si>
  <si>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</si>
  <si>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</si>
  <si>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</si>
  <si>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</si>
  <si>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</si>
  <si>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</si>
  <si>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</si>
  <si>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</si>
  <si>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</si>
  <si>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</si>
  <si>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</si>
  <si>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</si>
  <si>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</si>
  <si>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</si>
  <si>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</si>
  <si>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</si>
  <si>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</si>
  <si>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</si>
  <si>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</si>
  <si>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</si>
  <si>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</si>
  <si>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</si>
  <si>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</si>
  <si>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</si>
  <si>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</si>
  <si>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</si>
  <si>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</si>
  <si>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</si>
  <si>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</si>
  <si>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</si>
  <si>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</si>
  <si>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</si>
  <si>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</si>
  <si>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</si>
  <si>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</si>
  <si>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</si>
  <si>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</si>
  <si>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</si>
  <si>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</si>
  <si>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</si>
  <si>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</si>
  <si>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</si>
  <si>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</si>
  <si>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</si>
  <si>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</si>
  <si>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</si>
  <si>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</si>
  <si>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</si>
  <si>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</si>
  <si>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</si>
  <si>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</si>
  <si>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</si>
  <si>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</si>
  <si>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</si>
  <si>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</si>
  <si>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</si>
  <si>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</si>
  <si>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</si>
  <si>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</si>
  <si>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</si>
  <si>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</si>
  <si>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</si>
  <si>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</si>
  <si>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</si>
  <si>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</si>
  <si>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</si>
  <si>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</si>
  <si>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</si>
  <si>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</si>
  <si>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</si>
  <si>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</si>
  <si>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</si>
  <si>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</si>
  <si>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</si>
  <si>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</si>
  <si>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</si>
  <si>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</si>
  <si>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</si>
  <si>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</si>
  <si>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</si>
  <si>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</si>
  <si>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</si>
  <si>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</si>
  <si>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</si>
  <si>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</si>
  <si>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</si>
  <si>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</si>
  <si>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</si>
  <si>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</si>
  <si>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</si>
  <si>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</si>
  <si>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</si>
  <si>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</si>
  <si>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</si>
  <si>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</si>
  <si>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</si>
  <si>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</si>
  <si>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</si>
  <si>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</si>
  <si>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</si>
  <si>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</si>
  <si>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</si>
  <si>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</si>
  <si>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</si>
  <si>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</si>
  <si>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</si>
  <si>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</si>
  <si>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</si>
  <si>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</si>
  <si>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</si>
  <si>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</si>
  <si>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</si>
  <si>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</si>
  <si>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</si>
  <si>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</si>
  <si>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</si>
  <si>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</si>
  <si>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</si>
  <si>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</si>
  <si>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</si>
  <si>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</si>
  <si>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</si>
  <si>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</si>
  <si>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</si>
  <si>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</si>
  <si>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</si>
  <si>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</si>
  <si>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</si>
  <si>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</si>
  <si>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</si>
  <si>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</si>
  <si>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</si>
  <si>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</si>
  <si>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</si>
  <si>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</si>
  <si>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</si>
  <si>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</si>
  <si>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</si>
  <si>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</si>
  <si>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</si>
  <si>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</si>
  <si>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</si>
  <si>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</si>
  <si>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</si>
  <si>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</si>
  <si>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</si>
  <si>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</si>
  <si>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</si>
  <si>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</si>
  <si>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</si>
  <si>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</si>
  <si>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</si>
  <si>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</si>
  <si>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</si>
  <si>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</si>
  <si>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</si>
  <si>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</si>
  <si>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</si>
  <si>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</si>
  <si>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</si>
  <si>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</si>
  <si>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</si>
  <si>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</si>
  <si>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</si>
  <si>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</si>
  <si>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</si>
  <si>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</si>
  <si>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</si>
  <si>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</si>
  <si>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</si>
  <si>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</si>
  <si>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</si>
  <si>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</si>
  <si>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</si>
  <si>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</si>
  <si>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</si>
  <si>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</si>
  <si>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</si>
  <si>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</si>
  <si>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</si>
  <si>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</si>
  <si>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</si>
  <si>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</si>
  <si>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</si>
  <si>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</si>
  <si>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</si>
  <si>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</si>
  <si>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</si>
  <si>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</si>
  <si>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</si>
  <si>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</si>
  <si>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</si>
  <si>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</si>
  <si>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</si>
  <si>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</si>
  <si>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</si>
  <si>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</si>
  <si>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</si>
  <si>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</si>
  <si>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</si>
  <si>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</si>
  <si>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</si>
  <si>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</si>
  <si>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</si>
  <si>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</si>
  <si>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</si>
  <si>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</si>
  <si>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</si>
  <si>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</si>
  <si>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</si>
  <si>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</si>
  <si>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</si>
  <si>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</si>
  <si>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</si>
  <si>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</si>
  <si>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</si>
  <si>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</si>
  <si>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</si>
  <si>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</si>
  <si>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</si>
  <si>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</si>
  <si>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</si>
  <si>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</si>
  <si>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</si>
  <si>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</si>
  <si>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</si>
  <si>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</si>
  <si>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</si>
  <si>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</si>
  <si>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</si>
  <si>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</si>
  <si>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</si>
  <si>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</si>
  <si>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</si>
  <si>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</si>
  <si>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</si>
  <si>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</si>
  <si>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</si>
  <si>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</si>
  <si>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</si>
  <si>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</si>
  <si>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</si>
  <si>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</si>
  <si>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</si>
  <si>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</si>
  <si>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</si>
  <si>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</si>
  <si>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</si>
  <si>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</si>
  <si>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</si>
  <si>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</si>
  <si>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</si>
  <si>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</si>
  <si>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</si>
  <si>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</si>
  <si>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</si>
  <si>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</si>
  <si>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</si>
  <si>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</si>
  <si>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</si>
  <si>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</si>
  <si>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</si>
  <si>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</si>
  <si>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</si>
  <si>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</si>
  <si>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</si>
  <si>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</si>
  <si>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</si>
  <si>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</si>
  <si>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</si>
  <si>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</si>
  <si>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</si>
  <si>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</si>
  <si>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</si>
  <si>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</si>
  <si>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</si>
  <si>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</si>
  <si>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</si>
  <si>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</si>
  <si>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</si>
  <si>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</si>
  <si>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</si>
  <si>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</si>
  <si>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</si>
  <si>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</si>
  <si>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</si>
  <si>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</si>
  <si>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</si>
  <si>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</si>
  <si>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</si>
  <si>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</si>
  <si>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</si>
  <si>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</si>
  <si>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</si>
  <si>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</si>
  <si>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</si>
  <si>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</si>
  <si>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</si>
  <si>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</si>
  <si>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</si>
  <si>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</si>
  <si>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</si>
  <si>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</si>
  <si>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</si>
  <si>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</si>
  <si>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</si>
  <si>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</si>
  <si>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</si>
  <si>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</si>
  <si>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</si>
  <si>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</si>
  <si>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</si>
  <si>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</si>
  <si>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</si>
  <si>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</si>
  <si>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</si>
  <si>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</si>
  <si>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</si>
  <si>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</si>
  <si>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</si>
  <si>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</si>
  <si>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</si>
  <si>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</si>
  <si>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</si>
  <si>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</si>
  <si>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</si>
  <si>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</si>
  <si>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</si>
  <si>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</si>
  <si>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</si>
  <si>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</si>
  <si>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</si>
  <si>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</si>
  <si>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</si>
  <si>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</si>
  <si>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</si>
  <si>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</si>
  <si>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</si>
  <si>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</si>
  <si>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</si>
  <si>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</si>
  <si>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</si>
  <si>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</si>
  <si>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</si>
  <si>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</si>
  <si>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</si>
  <si>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</si>
  <si>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</si>
  <si>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</si>
  <si>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</si>
  <si>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</si>
  <si>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</si>
  <si>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</si>
  <si>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</si>
  <si>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</si>
  <si>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</si>
  <si>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</si>
  <si>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</si>
  <si>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</si>
  <si>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</si>
  <si>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</si>
  <si>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</si>
  <si>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</si>
  <si>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</si>
  <si>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</si>
  <si>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</si>
  <si>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</si>
  <si>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</si>
  <si>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</si>
  <si>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</si>
  <si>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</si>
  <si>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</si>
  <si>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</si>
  <si>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</si>
  <si>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</si>
  <si>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</si>
  <si>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</si>
  <si>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</si>
  <si>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</si>
  <si>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</si>
  <si>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</si>
  <si>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</si>
  <si>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</si>
  <si>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</si>
  <si>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</si>
  <si>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</si>
  <si>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</si>
  <si>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</si>
  <si>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</si>
  <si>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</si>
  <si>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</si>
  <si>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</si>
  <si>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</si>
  <si>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</si>
  <si>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</si>
  <si>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</si>
  <si>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</si>
  <si>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</si>
  <si>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</si>
  <si>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</si>
  <si>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</si>
  <si>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</si>
  <si>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</si>
  <si>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</si>
  <si>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</si>
  <si>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</si>
  <si>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</si>
  <si>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</si>
  <si>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</si>
  <si>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</si>
  <si>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</si>
  <si>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</si>
  <si>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</si>
  <si>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</si>
  <si>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</si>
  <si>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</si>
  <si>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</si>
  <si>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</si>
  <si>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</si>
  <si>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</si>
  <si>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</si>
  <si>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</si>
  <si>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</si>
  <si>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</si>
  <si>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</si>
  <si>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</si>
  <si>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</si>
  <si>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</si>
  <si>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</si>
  <si>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</si>
  <si>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</si>
  <si>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</si>
  <si>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</si>
  <si>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</si>
  <si>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</si>
  <si>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</si>
  <si>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</si>
  <si>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</si>
  <si>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</si>
  <si>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</si>
  <si>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</si>
  <si>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</si>
  <si>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</si>
  <si>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</si>
  <si>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</si>
  <si>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</si>
  <si>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</si>
  <si>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</si>
  <si>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</si>
  <si>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</si>
  <si>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</si>
  <si>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</si>
  <si>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</si>
  <si>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</si>
  <si>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</si>
  <si>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</si>
  <si>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</si>
  <si>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</si>
  <si>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</si>
  <si>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</si>
  <si>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</si>
  <si>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</si>
  <si>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</si>
  <si>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</si>
  <si>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</si>
  <si>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</si>
  <si>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</si>
  <si>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</si>
  <si>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</si>
  <si>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</si>
  <si>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</si>
  <si>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</si>
  <si>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</si>
  <si>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</si>
  <si>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</si>
  <si>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</si>
  <si>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</si>
  <si>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</si>
  <si>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</si>
  <si>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</si>
  <si>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</si>
  <si>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</si>
  <si>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</si>
  <si>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</si>
  <si>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</si>
  <si>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</si>
  <si>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</si>
  <si>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</si>
  <si>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</si>
  <si>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</si>
  <si>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</si>
  <si>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</si>
  <si>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</si>
  <si>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</si>
  <si>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</si>
  <si>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</si>
  <si>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</si>
  <si>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</si>
  <si>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</si>
  <si>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</si>
  <si>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</si>
  <si>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</si>
  <si>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</si>
  <si>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</si>
  <si>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</si>
  <si>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</si>
  <si>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</si>
  <si>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</si>
  <si>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</si>
  <si>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</si>
  <si>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</si>
  <si>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</si>
  <si>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</si>
  <si>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</si>
  <si>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</si>
  <si>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</si>
  <si>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</si>
  <si>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</si>
  <si>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</si>
  <si>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</si>
  <si>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</si>
  <si>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</si>
  <si>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</si>
  <si>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</si>
  <si>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</si>
  <si>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</si>
  <si>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</si>
  <si>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</si>
  <si>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</si>
  <si>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</si>
  <si>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</si>
  <si>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</si>
  <si>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</si>
  <si>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</si>
  <si>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</si>
  <si>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</si>
  <si>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</si>
  <si>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</si>
  <si>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</si>
  <si>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</si>
  <si>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</si>
  <si>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</si>
  <si>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</si>
  <si>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</si>
  <si>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</si>
  <si>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</si>
  <si>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</si>
  <si>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</si>
  <si>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</si>
  <si>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</si>
  <si>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</si>
  <si>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</si>
  <si>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</si>
  <si>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</si>
  <si>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</si>
  <si>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</si>
  <si>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</si>
  <si>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</si>
  <si>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</si>
  <si>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</si>
  <si>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</si>
  <si>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</si>
  <si>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</si>
  <si>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</si>
  <si>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</si>
  <si>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</si>
  <si>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</si>
  <si>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</si>
  <si>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</si>
  <si>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</si>
  <si>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</si>
  <si>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</si>
  <si>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</si>
  <si>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</si>
  <si>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</si>
  <si>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</si>
  <si>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</si>
  <si>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</si>
  <si>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</si>
  <si>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</si>
  <si>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</si>
  <si>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</si>
  <si>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</si>
  <si>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</si>
  <si>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</si>
  <si>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</si>
  <si>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</si>
  <si>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</si>
  <si>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</si>
  <si>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</si>
  <si>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</si>
  <si>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</si>
  <si>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</si>
  <si>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</si>
  <si>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</si>
  <si>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</si>
  <si>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</si>
  <si>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</si>
  <si>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</si>
  <si>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</si>
  <si>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</si>
  <si>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</si>
  <si>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</si>
  <si>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</si>
  <si>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</si>
  <si>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</si>
  <si>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</si>
  <si>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</si>
  <si>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</si>
  <si>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</si>
  <si>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</si>
  <si>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</si>
  <si>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</si>
  <si>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</si>
  <si>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</si>
  <si>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</si>
  <si>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</si>
  <si>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</si>
  <si>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</si>
  <si>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</si>
  <si>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</si>
  <si>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</si>
  <si>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</si>
  <si>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</si>
  <si>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</si>
  <si>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</si>
  <si>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</si>
  <si>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</si>
  <si>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</si>
  <si>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</si>
  <si>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</si>
  <si>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</si>
  <si>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</si>
  <si>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</si>
  <si>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</si>
  <si>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</si>
  <si>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</si>
  <si>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</si>
  <si>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</si>
  <si>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</si>
  <si>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</si>
  <si>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</si>
  <si>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</si>
  <si>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</si>
  <si>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</si>
  <si>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</si>
  <si>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</si>
  <si>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</si>
  <si>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</si>
  <si>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</si>
  <si>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</si>
  <si>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</si>
  <si>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</si>
  <si>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</si>
  <si>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</si>
  <si>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</si>
  <si>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</si>
  <si>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</si>
  <si>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</si>
  <si>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</si>
  <si>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</si>
  <si>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</si>
  <si>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</si>
  <si>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</si>
  <si>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</si>
  <si>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</si>
  <si>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</si>
  <si>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</si>
  <si>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</si>
  <si>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</si>
  <si>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</si>
  <si>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</si>
  <si>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</si>
  <si>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</si>
  <si>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</si>
  <si>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</si>
  <si>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</si>
  <si>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</si>
  <si>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</si>
  <si>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</si>
  <si>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</si>
  <si>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</si>
  <si>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</si>
  <si>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</si>
  <si>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</si>
  <si>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</si>
  <si>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</si>
  <si>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</si>
  <si>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</si>
  <si>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</si>
  <si>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</si>
  <si>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</si>
  <si>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</si>
  <si>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</si>
  <si>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</si>
  <si>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</si>
  <si>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</si>
  <si>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</si>
  <si>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</si>
  <si>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</si>
  <si>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</si>
  <si>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</si>
  <si>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</si>
  <si>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</si>
  <si>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</si>
  <si>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</si>
  <si>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</si>
  <si>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</si>
  <si>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</si>
  <si>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</si>
  <si>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</si>
  <si>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</si>
  <si>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</si>
  <si>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</si>
  <si>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</si>
  <si>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</si>
  <si>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</si>
  <si>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</si>
  <si>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</si>
  <si>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</si>
  <si>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</si>
  <si>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</si>
  <si>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</si>
  <si>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</si>
  <si>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</si>
  <si>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</si>
  <si>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</si>
  <si>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</si>
  <si>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</si>
  <si>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</si>
  <si>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</si>
  <si>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</si>
  <si>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</si>
  <si>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</si>
  <si>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</si>
  <si>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</si>
  <si>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</si>
  <si>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</si>
  <si>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</si>
  <si>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</si>
  <si>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</si>
  <si>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</si>
  <si>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</si>
  <si>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</si>
  <si>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</si>
  <si>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</si>
  <si>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</si>
  <si>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</si>
  <si>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</si>
  <si>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</si>
  <si>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</si>
  <si>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</si>
  <si>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</si>
  <si>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</si>
  <si>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</si>
  <si>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</si>
  <si>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</si>
  <si>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</si>
  <si>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</si>
  <si>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</si>
  <si>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</si>
  <si>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</si>
  <si>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</si>
  <si>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</si>
  <si>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</si>
  <si>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</si>
  <si>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</si>
  <si>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</si>
  <si>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</si>
  <si>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</si>
  <si>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</si>
  <si>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</si>
  <si>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</si>
  <si>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</si>
  <si>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</si>
  <si>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</si>
  <si>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</si>
  <si>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</si>
  <si>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</si>
  <si>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</si>
  <si>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</si>
  <si>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</si>
  <si>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</si>
  <si>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</si>
  <si>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</si>
  <si>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</si>
  <si>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</si>
  <si>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</si>
  <si>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</si>
  <si>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</si>
  <si>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</si>
  <si>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</si>
  <si>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</si>
  <si>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</si>
  <si>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</si>
  <si>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</si>
  <si>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</si>
  <si>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</si>
  <si>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</si>
  <si>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</si>
  <si>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</si>
  <si>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</si>
  <si>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</si>
  <si>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</si>
  <si>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</si>
  <si>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</si>
  <si>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</si>
  <si>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</si>
  <si>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</si>
  <si>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</si>
  <si>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</si>
  <si>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</si>
  <si>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</si>
  <si>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</si>
  <si>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</si>
  <si>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</si>
  <si>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</si>
  <si>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</si>
  <si>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</si>
  <si>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</si>
  <si>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</si>
  <si>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</si>
  <si>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</si>
  <si>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</si>
  <si>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</si>
  <si>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</si>
  <si>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</si>
  <si>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</si>
  <si>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</si>
  <si>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</si>
  <si>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</si>
  <si>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</si>
  <si>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</si>
  <si>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</si>
  <si>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</si>
  <si>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</si>
  <si>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</si>
  <si>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</si>
  <si>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</si>
  <si>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</si>
  <si>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</si>
  <si>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</si>
  <si>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</si>
  <si>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</si>
  <si>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</si>
  <si>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</si>
  <si>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</si>
  <si>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</si>
  <si>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</si>
  <si>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</si>
  <si>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</si>
  <si>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</si>
  <si>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</si>
  <si>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</si>
  <si>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</si>
  <si>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</si>
  <si>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</si>
  <si>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</si>
  <si>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</si>
  <si>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</si>
  <si>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</si>
  <si>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</si>
  <si>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</si>
  <si>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</si>
  <si>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</si>
  <si>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</si>
  <si>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</si>
  <si>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</si>
  <si>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</si>
  <si>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</si>
  <si>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</si>
  <si>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</si>
  <si>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</si>
  <si>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</si>
  <si>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</si>
  <si>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</si>
  <si>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</si>
  <si>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</si>
  <si>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</si>
  <si>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</si>
  <si>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</si>
  <si>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</si>
  <si>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</si>
  <si>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</si>
  <si>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</si>
  <si>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</si>
  <si>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</si>
  <si>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</si>
  <si>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</si>
  <si>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</si>
  <si>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</si>
  <si>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</si>
  <si>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</si>
  <si>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</si>
  <si>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</si>
  <si>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</si>
  <si>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</si>
  <si>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</si>
  <si>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</si>
  <si>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</si>
  <si>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</si>
  <si>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</si>
  <si>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</si>
  <si>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</si>
  <si>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</si>
  <si>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</si>
  <si>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</si>
  <si>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</si>
  <si>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</si>
  <si>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</si>
  <si>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</si>
  <si>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</si>
  <si>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</si>
  <si>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</si>
  <si>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</si>
  <si>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</si>
  <si>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</si>
  <si>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</si>
  <si>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</si>
  <si>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</si>
  <si>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</si>
  <si>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</si>
  <si>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</si>
  <si>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</si>
  <si>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</si>
  <si>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</si>
  <si>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</si>
  <si>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</si>
  <si>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</si>
  <si>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</si>
  <si>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</si>
  <si>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</si>
  <si>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</si>
  <si>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</si>
  <si>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</si>
  <si>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</si>
  <si>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</si>
  <si>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</si>
  <si>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</si>
  <si>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</si>
  <si>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</si>
  <si>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</si>
  <si>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</si>
  <si>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</si>
  <si>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</si>
  <si>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</si>
  <si>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</si>
  <si>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</si>
  <si>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</si>
  <si>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</si>
  <si>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</si>
  <si>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</si>
  <si>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</si>
  <si>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</si>
  <si>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</si>
  <si>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</si>
  <si>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</si>
  <si>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</si>
  <si>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</si>
  <si>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</si>
  <si>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</si>
  <si>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</si>
  <si>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</si>
  <si>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</si>
  <si>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</si>
  <si>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</si>
  <si>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</si>
  <si>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</si>
  <si>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</si>
  <si>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</si>
  <si>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</si>
  <si>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</si>
  <si>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</si>
  <si>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</si>
  <si>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</si>
  <si>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</si>
  <si>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</si>
  <si>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</si>
  <si>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</si>
  <si>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</si>
  <si>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</si>
  <si>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</si>
  <si>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</si>
  <si>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</si>
  <si>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</si>
  <si>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</si>
  <si>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</si>
  <si>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</si>
  <si>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</si>
  <si>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</si>
  <si>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</si>
  <si>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</si>
  <si>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</si>
  <si>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</si>
  <si>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</si>
  <si>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</si>
  <si>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</si>
  <si>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</si>
  <si>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</si>
  <si>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</si>
  <si>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</si>
  <si>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</si>
  <si>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</si>
  <si>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</si>
  <si>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</si>
  <si>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</si>
  <si>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</si>
  <si>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</si>
  <si>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</si>
  <si>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</si>
  <si>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</si>
  <si>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</si>
  <si>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</si>
  <si>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</si>
  <si>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</si>
  <si>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</si>
  <si>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</si>
  <si>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</si>
  <si>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</si>
  <si>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</si>
  <si>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</si>
  <si>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</si>
  <si>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</si>
  <si>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</si>
  <si>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</si>
  <si>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</si>
  <si>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</si>
  <si>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</si>
  <si>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</si>
  <si>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</si>
  <si>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</si>
  <si>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</si>
  <si>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</si>
  <si>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</si>
  <si>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</si>
  <si>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</si>
  <si>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</si>
  <si>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</si>
  <si>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</si>
  <si>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</si>
  <si>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</si>
  <si>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</si>
  <si>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</si>
  <si>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</si>
  <si>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</si>
  <si>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</si>
  <si>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</si>
  <si>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</si>
  <si>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</si>
  <si>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</si>
  <si>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</si>
  <si>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</si>
  <si>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</si>
  <si>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</si>
  <si>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</si>
  <si>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</si>
  <si>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</si>
  <si>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</si>
  <si>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</si>
  <si>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</si>
  <si>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</si>
  <si>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</si>
  <si>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</si>
  <si>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</si>
  <si>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</si>
  <si>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</si>
  <si>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</si>
  <si>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</si>
  <si>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</si>
  <si>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</si>
  <si>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</si>
  <si>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</si>
  <si>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</si>
  <si>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</si>
  <si>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</si>
  <si>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</si>
  <si>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</si>
  <si>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</si>
  <si>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</si>
  <si>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</si>
  <si>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</si>
  <si>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</si>
  <si>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</si>
  <si>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</si>
  <si>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</si>
  <si>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</si>
  <si>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</si>
  <si>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</si>
  <si>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</si>
  <si>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</si>
  <si>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</si>
  <si>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</si>
  <si>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</si>
  <si>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</si>
  <si>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</si>
  <si>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</si>
  <si>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</si>
  <si>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</si>
  <si>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</si>
  <si>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</si>
  <si>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</si>
  <si>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</si>
  <si>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</si>
  <si>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</si>
  <si>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</si>
  <si>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</si>
  <si>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</si>
  <si>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</si>
  <si>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</si>
  <si>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</si>
  <si>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</si>
  <si>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</si>
  <si>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</si>
  <si>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</si>
  <si>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</si>
  <si>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</si>
  <si>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</si>
  <si>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</si>
  <si>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</si>
  <si>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</si>
  <si>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</si>
  <si>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</si>
  <si>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</si>
  <si>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</si>
  <si>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</si>
  <si>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</si>
  <si>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</si>
  <si>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</si>
  <si>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</si>
  <si>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</si>
  <si>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</si>
  <si>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</si>
  <si>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</si>
  <si>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</si>
  <si>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</si>
  <si>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</si>
  <si>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</si>
  <si>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</si>
  <si>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</si>
  <si>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</si>
  <si>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</si>
  <si>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</si>
  <si>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</si>
  <si>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</si>
  <si>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</si>
  <si>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</si>
  <si>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</si>
  <si>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</si>
  <si>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</si>
  <si>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</si>
  <si>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</si>
  <si>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</si>
  <si>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</si>
  <si>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</si>
  <si>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</si>
  <si>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</si>
  <si>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</si>
  <si>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</si>
  <si>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</si>
  <si>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</si>
  <si>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</si>
  <si>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</si>
  <si>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</si>
  <si>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</si>
  <si>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</si>
  <si>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</si>
  <si>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</si>
  <si>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</si>
  <si>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</si>
  <si>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</si>
  <si>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</si>
  <si>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</si>
  <si>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</si>
  <si>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</si>
  <si>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</si>
  <si>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</si>
  <si>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</si>
  <si>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</si>
  <si>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</si>
  <si>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</si>
  <si>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</si>
  <si>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</si>
  <si>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</si>
  <si>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</si>
  <si>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</si>
  <si>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</si>
  <si>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</si>
  <si>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</si>
  <si>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</si>
  <si>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</si>
  <si>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</si>
  <si>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</si>
  <si>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</si>
  <si>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</si>
  <si>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</si>
  <si>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</si>
  <si>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</si>
  <si>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</si>
  <si>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</si>
  <si>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</si>
  <si>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</si>
  <si>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</si>
  <si>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</si>
  <si>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</si>
  <si>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</si>
  <si>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</si>
  <si>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</si>
  <si>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</si>
  <si>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</si>
  <si>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</si>
  <si>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</si>
  <si>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</si>
  <si>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</si>
  <si>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</si>
  <si>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</si>
  <si>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</si>
  <si>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</si>
  <si>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</si>
  <si>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</si>
  <si>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</si>
  <si>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</si>
  <si>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</si>
  <si>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</si>
  <si>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</si>
  <si>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</si>
  <si>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</si>
  <si>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</si>
  <si>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</si>
  <si>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</si>
  <si>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</si>
  <si>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</si>
  <si>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</si>
  <si>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</si>
  <si>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</si>
  <si>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</si>
  <si>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</si>
  <si>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</si>
  <si>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</si>
  <si>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</si>
  <si>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</si>
  <si>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</si>
  <si>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</si>
  <si>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</si>
  <si>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</si>
  <si>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</si>
  <si>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</si>
  <si>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</si>
  <si>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</si>
  <si>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</si>
  <si>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</si>
  <si>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</si>
  <si>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</si>
  <si>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</si>
  <si>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</si>
  <si>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</si>
  <si>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</si>
  <si>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</si>
  <si>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</si>
  <si>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</si>
  <si>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</si>
  <si>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</si>
  <si>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</si>
  <si>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</si>
  <si>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</si>
  <si>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</si>
  <si>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</si>
  <si>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</si>
  <si>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</si>
  <si>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</si>
  <si>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</si>
  <si>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</si>
  <si>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</si>
  <si>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</si>
  <si>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</si>
  <si>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</si>
  <si>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</si>
  <si>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</si>
  <si>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</si>
  <si>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</si>
  <si>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</si>
  <si>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</si>
  <si>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</si>
  <si>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</si>
  <si>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</si>
  <si>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</si>
  <si>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</si>
  <si>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</si>
  <si>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</si>
  <si>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</si>
  <si>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</si>
  <si>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</si>
  <si>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</si>
  <si>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</si>
  <si>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</si>
  <si>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</si>
  <si>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</si>
  <si>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</si>
  <si>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</si>
  <si>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</si>
  <si>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</si>
  <si>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</si>
  <si>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</si>
  <si>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</si>
  <si>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</si>
  <si>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</si>
  <si>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</si>
  <si>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</si>
  <si>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</si>
  <si>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</si>
  <si>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</si>
  <si>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</si>
  <si>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</si>
  <si>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</si>
  <si>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</si>
  <si>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</si>
  <si>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</si>
  <si>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</si>
  <si>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</si>
  <si>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</si>
  <si>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</si>
  <si>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</si>
  <si>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</si>
  <si>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</si>
  <si>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</si>
  <si>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</si>
  <si>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</si>
  <si>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</si>
  <si>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</si>
  <si>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</si>
  <si>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</si>
  <si>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</si>
  <si>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</si>
  <si>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</si>
  <si>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</si>
  <si>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</si>
  <si>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</si>
  <si>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</si>
  <si>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</si>
  <si>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</si>
  <si>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</si>
  <si>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</si>
  <si>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</si>
  <si>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</si>
  <si>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</si>
  <si>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</si>
  <si>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</si>
  <si>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</si>
  <si>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</si>
  <si>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</si>
  <si>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</si>
  <si>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</si>
  <si>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</si>
  <si>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</si>
  <si>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</si>
  <si>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</si>
  <si>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</si>
  <si>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</si>
  <si>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</si>
  <si>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</si>
  <si>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</si>
  <si>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</si>
  <si>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</si>
  <si>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</si>
  <si>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</si>
  <si>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</si>
  <si>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</si>
  <si>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</si>
  <si>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</si>
  <si>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</si>
  <si>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</si>
  <si>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</si>
  <si>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</si>
  <si>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</si>
  <si>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</si>
  <si>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</si>
  <si>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</si>
  <si>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</si>
  <si>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</si>
  <si>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</si>
  <si>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</si>
  <si>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</si>
  <si>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</si>
  <si>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</si>
  <si>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</si>
  <si>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</si>
  <si>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</si>
  <si>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</si>
  <si>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</si>
  <si>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</si>
  <si>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</si>
  <si>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</si>
  <si>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</si>
  <si>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</si>
  <si>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</si>
  <si>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</si>
  <si>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</si>
  <si>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</si>
  <si>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</si>
  <si>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</si>
  <si>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</si>
  <si>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</si>
  <si>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</si>
  <si>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</si>
  <si>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</si>
  <si>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</si>
  <si>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</si>
  <si>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</si>
  <si>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</si>
  <si>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</si>
  <si>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</si>
  <si>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</si>
  <si>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</si>
  <si>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</si>
  <si>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</si>
  <si>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</si>
  <si>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</si>
  <si>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</si>
  <si>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</si>
  <si>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</si>
  <si>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</si>
  <si>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</si>
  <si>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</si>
  <si>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</si>
  <si>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</si>
  <si>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</si>
  <si>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</si>
  <si>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</si>
  <si>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</si>
  <si>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</si>
  <si>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</si>
  <si>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</si>
  <si>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</si>
  <si>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</si>
  <si>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</si>
  <si>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</si>
  <si>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</si>
  <si>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</si>
  <si>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</si>
  <si>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</si>
  <si>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</si>
  <si>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</si>
  <si>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</si>
  <si>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</si>
  <si>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</si>
  <si>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</si>
  <si>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</si>
  <si>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</si>
  <si>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</si>
  <si>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</si>
  <si>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</si>
  <si>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</si>
  <si>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</si>
  <si>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</si>
  <si>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</si>
  <si>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</si>
  <si>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</si>
  <si>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</si>
  <si>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</si>
  <si>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</si>
  <si>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</si>
  <si>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</si>
  <si>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</si>
  <si>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</si>
  <si>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</si>
  <si>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</si>
  <si>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</si>
  <si>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</si>
  <si>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</si>
  <si>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</si>
  <si>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</si>
  <si>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</si>
  <si>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</si>
  <si>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</si>
  <si>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</si>
  <si>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</si>
  <si>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</si>
  <si>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</si>
  <si>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</si>
  <si>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</si>
  <si>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</si>
  <si>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</si>
  <si>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</si>
  <si>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</si>
  <si>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</si>
  <si>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</si>
  <si>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</si>
  <si>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</si>
  <si>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</si>
  <si>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</si>
  <si>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</si>
  <si>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</si>
  <si>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</si>
  <si>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</si>
  <si>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</si>
  <si>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</si>
  <si>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</si>
  <si>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</si>
  <si>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</si>
  <si>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</si>
  <si>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</si>
  <si>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</si>
  <si>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</si>
  <si>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</si>
  <si>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</si>
  <si>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</si>
  <si>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</si>
  <si>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</si>
  <si>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</si>
  <si>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</si>
  <si>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</si>
  <si>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</si>
  <si>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</si>
  <si>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</si>
  <si>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</si>
  <si>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</si>
  <si>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</si>
  <si>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</si>
  <si>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</si>
  <si>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</si>
  <si>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</si>
  <si>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</si>
  <si>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</si>
  <si>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</si>
  <si>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</si>
  <si>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</si>
  <si>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</si>
  <si>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</si>
  <si>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</si>
  <si>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</si>
  <si>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</si>
  <si>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</si>
  <si>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</si>
  <si>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</si>
  <si>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</si>
  <si>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</si>
  <si>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</si>
  <si>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</si>
  <si>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</si>
  <si>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</si>
  <si>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</si>
  <si>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</si>
  <si>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</si>
  <si>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</si>
  <si>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</si>
  <si>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</si>
  <si>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</si>
  <si>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</si>
  <si>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</si>
  <si>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</si>
  <si>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</si>
  <si>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</si>
  <si>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</si>
  <si>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</si>
  <si>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</si>
  <si>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</si>
  <si>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</si>
  <si>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</si>
  <si>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</si>
  <si>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</si>
  <si>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</si>
  <si>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</si>
  <si>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</si>
  <si>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</si>
  <si>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</si>
  <si>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</si>
  <si>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</si>
  <si>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</si>
  <si>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</si>
  <si>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</si>
  <si>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</si>
  <si>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</si>
  <si>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</si>
  <si>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</si>
  <si>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</si>
  <si>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</si>
  <si>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</si>
  <si>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</si>
  <si>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</si>
  <si>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</si>
  <si>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</si>
  <si>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</si>
  <si>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</si>
  <si>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</si>
  <si>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</si>
  <si>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</si>
  <si>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</si>
  <si>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</si>
  <si>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</si>
  <si>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</si>
  <si>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</si>
  <si>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</si>
  <si>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</si>
  <si>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</si>
  <si>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</si>
  <si>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</si>
  <si>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</si>
  <si>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</si>
  <si>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</si>
  <si>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</si>
  <si>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</si>
  <si>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</si>
  <si>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</si>
  <si>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</si>
  <si>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</si>
  <si>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</si>
  <si>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</si>
  <si>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</si>
  <si>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</si>
  <si>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</si>
  <si>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</si>
  <si>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</si>
  <si>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</si>
  <si>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</si>
  <si>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</si>
  <si>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</si>
  <si>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</si>
  <si>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</si>
  <si>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</si>
  <si>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</si>
  <si>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</si>
  <si>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</si>
  <si>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</si>
  <si>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</si>
  <si>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</si>
  <si>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</si>
  <si>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</si>
  <si>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</si>
  <si>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</si>
  <si>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</si>
  <si>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</si>
  <si>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</si>
  <si>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</si>
  <si>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</si>
  <si>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</si>
  <si>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</si>
  <si>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</si>
  <si>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</si>
  <si>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</si>
  <si>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</si>
  <si>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</si>
  <si>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</si>
  <si>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</si>
  <si>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</si>
  <si>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</si>
  <si>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</si>
  <si>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</si>
  <si>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</si>
  <si>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</si>
  <si>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</si>
  <si>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</si>
  <si>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</si>
  <si>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</si>
  <si>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</si>
  <si>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</si>
  <si>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</si>
  <si>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</si>
  <si>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</si>
  <si>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</si>
  <si>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</si>
  <si>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</si>
  <si>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</si>
  <si>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</si>
  <si>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</si>
  <si>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</si>
  <si>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</si>
  <si>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</si>
  <si>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</si>
  <si>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</si>
  <si>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</si>
  <si>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</si>
  <si>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</si>
  <si>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</si>
  <si>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</si>
  <si>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</si>
  <si>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</si>
  <si>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</si>
  <si>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</si>
  <si>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</si>
  <si>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</si>
  <si>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</si>
  <si>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</si>
  <si>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</si>
  <si>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</si>
  <si>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</si>
  <si>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</si>
  <si>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</si>
  <si>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</si>
  <si>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</si>
  <si>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</si>
  <si>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</si>
  <si>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</si>
  <si>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</si>
  <si>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</si>
  <si>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</si>
  <si>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</si>
  <si>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</si>
  <si>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</si>
  <si>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</si>
  <si>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</si>
  <si>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</si>
  <si>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</si>
  <si>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</si>
  <si>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</si>
  <si>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</si>
  <si>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</si>
  <si>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</si>
  <si>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</si>
  <si>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</si>
  <si>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</si>
  <si>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</si>
  <si>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</si>
  <si>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</si>
  <si>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</si>
  <si>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</si>
  <si>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</si>
  <si>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</si>
  <si>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</si>
  <si>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</si>
  <si>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</si>
  <si>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</si>
  <si>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</si>
  <si>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</si>
  <si>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</si>
  <si>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</si>
  <si>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</si>
  <si>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</si>
  <si>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</si>
  <si>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</si>
  <si>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</si>
  <si>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</si>
  <si>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</si>
  <si>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</si>
  <si>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</si>
  <si>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</si>
  <si>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</si>
  <si>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</si>
  <si>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</si>
  <si>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</si>
  <si>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</si>
  <si>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</si>
  <si>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</si>
  <si>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</si>
  <si>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</si>
  <si>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</si>
  <si>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</si>
  <si>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</si>
  <si>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</si>
  <si>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</si>
  <si>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</si>
  <si>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</si>
  <si>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</si>
  <si>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</si>
  <si>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</si>
  <si>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</si>
  <si>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</si>
  <si>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</si>
  <si>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</si>
  <si>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</si>
  <si>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</si>
  <si>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</si>
  <si>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</si>
  <si>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</si>
  <si>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</si>
  <si>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</si>
  <si>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</si>
  <si>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</si>
  <si>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</si>
  <si>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</si>
  <si>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</si>
  <si>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</si>
  <si>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</si>
  <si>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</si>
  <si>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</si>
  <si>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</si>
  <si>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</si>
  <si>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</si>
  <si>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</si>
  <si>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</si>
  <si>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</si>
  <si>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</si>
  <si>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</si>
  <si>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</si>
  <si>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</si>
  <si>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</si>
  <si>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</si>
  <si>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</si>
  <si>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</si>
  <si>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</si>
  <si>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</si>
  <si>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</si>
  <si>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</si>
  <si>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</si>
  <si>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</si>
  <si>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</si>
  <si>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</si>
  <si>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</si>
  <si>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</si>
  <si>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</si>
  <si>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</si>
  <si>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</si>
  <si>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</si>
  <si>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</si>
  <si>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</si>
  <si>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</si>
  <si>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</si>
  <si>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</si>
  <si>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</si>
  <si>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</si>
  <si>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</si>
  <si>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</si>
  <si>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</si>
  <si>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</si>
  <si>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</si>
  <si>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</si>
  <si>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</si>
  <si>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</si>
  <si>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</si>
  <si>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</si>
  <si>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</si>
  <si>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</si>
  <si>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</si>
  <si>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</si>
  <si>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</si>
  <si>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</si>
  <si>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</si>
  <si>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</si>
  <si>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</si>
  <si>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</si>
  <si>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</si>
  <si>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</si>
  <si>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</si>
  <si>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</si>
  <si>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</si>
  <si>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</si>
  <si>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</si>
  <si>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</si>
  <si>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</si>
  <si>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</si>
  <si>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</si>
  <si>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</si>
  <si>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</si>
  <si>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</si>
  <si>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</si>
  <si>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</si>
  <si>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</si>
  <si>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</si>
  <si>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</si>
  <si>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</si>
  <si>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</si>
  <si>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</si>
  <si>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</si>
  <si>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</si>
  <si>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</si>
  <si>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</si>
  <si>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</si>
  <si>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</si>
  <si>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</si>
  <si>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</si>
  <si>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</si>
  <si>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</si>
  <si>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</si>
  <si>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</si>
  <si>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</si>
  <si>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</si>
  <si>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</si>
  <si>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</si>
  <si>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</si>
  <si>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</si>
  <si>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</si>
  <si>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</si>
  <si>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</si>
  <si>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</si>
  <si>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</si>
  <si>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</si>
  <si>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</si>
  <si>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</si>
  <si>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</si>
  <si>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</si>
  <si>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</si>
  <si>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</si>
  <si>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</si>
  <si>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</si>
  <si>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</si>
  <si>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</si>
  <si>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</si>
  <si>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</si>
  <si>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</si>
  <si>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</si>
  <si>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</si>
  <si>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</si>
  <si>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</si>
  <si>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</si>
  <si>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</si>
  <si>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</si>
  <si>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</si>
  <si>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</si>
  <si>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</si>
  <si>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</si>
  <si>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</si>
  <si>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</si>
  <si>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</si>
  <si>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</si>
  <si>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</si>
  <si>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</si>
  <si>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</si>
  <si>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</si>
  <si>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</si>
  <si>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</si>
  <si>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</si>
  <si>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</si>
  <si>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</si>
  <si>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</si>
  <si>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</si>
  <si>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</si>
  <si>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</si>
  <si>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</si>
  <si>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</si>
  <si>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</si>
  <si>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</si>
  <si>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</si>
  <si>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</si>
  <si>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</si>
  <si>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</si>
  <si>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</si>
  <si>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</si>
  <si>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</si>
  <si>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</si>
  <si>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</si>
  <si>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</si>
  <si>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</si>
  <si>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</si>
  <si>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</si>
  <si>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</si>
  <si>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</si>
  <si>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</si>
  <si>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</si>
  <si>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</si>
  <si>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</si>
  <si>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</si>
  <si>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</si>
  <si>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</si>
  <si>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</si>
  <si>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</si>
  <si>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</si>
  <si>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</si>
  <si>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</si>
  <si>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</si>
  <si>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</si>
  <si>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</si>
  <si>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</si>
  <si>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</si>
  <si>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</si>
  <si>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</si>
  <si>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</si>
  <si>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</si>
  <si>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</si>
  <si>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</si>
  <si>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</si>
  <si>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</si>
  <si>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</si>
  <si>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</si>
  <si>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</si>
  <si>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</si>
  <si>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</si>
  <si>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</si>
  <si>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</si>
  <si>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</si>
  <si>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</si>
  <si>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</si>
  <si>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</si>
  <si>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</si>
  <si>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</si>
  <si>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</si>
  <si>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</si>
  <si>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</si>
  <si>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</si>
  <si>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</si>
  <si>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</si>
  <si>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</si>
  <si>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</si>
  <si>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</si>
  <si>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</si>
  <si>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</si>
  <si>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</si>
  <si>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</si>
  <si>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</si>
  <si>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</si>
  <si>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</si>
  <si>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</si>
  <si>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</si>
  <si>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</si>
  <si>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</si>
  <si>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</si>
  <si>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</si>
  <si>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</si>
  <si>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</si>
  <si>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</si>
  <si>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</si>
  <si>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</si>
  <si>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</si>
  <si>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</si>
  <si>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</si>
  <si>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</si>
  <si>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</si>
  <si>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</si>
  <si>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</si>
  <si>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</si>
  <si>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</si>
  <si>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</si>
  <si>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</si>
  <si>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</si>
  <si>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</si>
  <si>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</si>
  <si>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</si>
  <si>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</si>
  <si>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</si>
  <si>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</si>
  <si>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</si>
  <si>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</si>
  <si>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</si>
  <si>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</si>
  <si>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</si>
  <si>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</si>
  <si>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</si>
  <si>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</si>
  <si>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</si>
  <si>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</si>
  <si>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</si>
  <si>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</si>
  <si>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</si>
  <si>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</si>
  <si>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</si>
  <si>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</si>
  <si>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</si>
  <si>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</si>
  <si>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</si>
  <si>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</si>
  <si>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</si>
  <si>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</si>
  <si>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</si>
  <si>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</si>
  <si>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</si>
  <si>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</si>
  <si>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</si>
  <si>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</si>
  <si>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</si>
  <si>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</si>
  <si>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</si>
  <si>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</si>
  <si>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</si>
  <si>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</si>
  <si>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</si>
  <si>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</si>
  <si>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</si>
  <si>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</si>
  <si>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</si>
  <si>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</si>
  <si>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</si>
  <si>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</si>
  <si>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</si>
  <si>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</si>
  <si>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</si>
  <si>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</si>
  <si>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</si>
  <si>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</si>
  <si>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</si>
  <si>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</si>
  <si>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</si>
  <si>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</si>
  <si>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</si>
  <si>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</si>
  <si>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</si>
  <si>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</si>
  <si>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</si>
  <si>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</si>
  <si>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</si>
  <si>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</si>
  <si>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</si>
  <si>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</si>
  <si>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</si>
  <si>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</si>
  <si>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</si>
  <si>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</si>
  <si>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</si>
  <si>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</si>
  <si>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</si>
  <si>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</si>
  <si>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</si>
  <si>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</si>
  <si>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</si>
  <si>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</si>
  <si>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</si>
  <si>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</si>
  <si>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</si>
  <si>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</si>
  <si>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</si>
  <si>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</si>
  <si>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</si>
  <si>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</si>
  <si>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</si>
  <si>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</si>
  <si>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</si>
  <si>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</si>
  <si>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</si>
  <si>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</si>
  <si>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</si>
  <si>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</si>
  <si>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</si>
  <si>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</si>
  <si>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</si>
  <si>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</si>
  <si>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</si>
  <si>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</si>
  <si>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</si>
  <si>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</si>
  <si>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</si>
  <si>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</si>
  <si>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</si>
  <si>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</si>
  <si>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</si>
  <si>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</si>
  <si>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</si>
  <si>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</si>
  <si>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</si>
  <si>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</si>
  <si>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</si>
  <si>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</si>
  <si>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</si>
  <si>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</si>
  <si>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</si>
  <si>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</si>
  <si>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</si>
  <si>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</si>
  <si>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</si>
  <si>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</si>
  <si>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</si>
  <si>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</si>
  <si>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</si>
  <si>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</si>
  <si>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</si>
  <si>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</si>
  <si>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</si>
  <si>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</si>
  <si>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</si>
  <si>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</si>
  <si>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</si>
  <si>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</si>
  <si>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</si>
  <si>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</si>
  <si>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</si>
  <si>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</si>
  <si>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</si>
  <si>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</si>
  <si>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</si>
  <si>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</si>
  <si>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</si>
  <si>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</si>
  <si>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</si>
  <si>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</si>
  <si>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</si>
  <si>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</si>
  <si>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</si>
  <si>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</si>
  <si>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</si>
  <si>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</si>
  <si>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</si>
  <si>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</si>
  <si>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</si>
  <si>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</si>
  <si>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</si>
  <si>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</si>
  <si>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</si>
  <si>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</si>
  <si>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</si>
  <si>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</si>
  <si>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</si>
  <si>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</si>
  <si>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</si>
  <si>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</si>
  <si>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</si>
  <si>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</si>
  <si>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</si>
  <si>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</si>
  <si>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</si>
  <si>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</si>
  <si>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</si>
  <si>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</si>
  <si>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</si>
  <si>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</si>
  <si>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</si>
  <si>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</si>
  <si>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</si>
  <si>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</si>
  <si>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</si>
  <si>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</si>
  <si>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</si>
  <si>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</si>
  <si>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</si>
  <si>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</si>
  <si>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</si>
  <si>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</si>
  <si>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</si>
  <si>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</si>
  <si>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</si>
  <si>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</si>
  <si>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</si>
  <si>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</si>
  <si>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</si>
  <si>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</si>
  <si>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</si>
  <si>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</si>
  <si>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</si>
  <si>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</si>
  <si>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</si>
  <si>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</si>
  <si>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</si>
  <si>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</si>
  <si>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</si>
  <si>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</si>
  <si>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</si>
  <si>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</si>
  <si>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</si>
  <si>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</si>
  <si>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</si>
  <si>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</si>
  <si>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</si>
  <si>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</si>
  <si>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</si>
  <si>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</si>
  <si>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</si>
  <si>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</si>
  <si>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</si>
  <si>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</si>
  <si>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</si>
  <si>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</si>
  <si>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</si>
  <si>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</si>
  <si>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</si>
  <si>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</si>
  <si>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</si>
  <si>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</si>
  <si>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</si>
  <si>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</si>
  <si>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</si>
  <si>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</si>
  <si>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</si>
  <si>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</si>
  <si>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</si>
  <si>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</si>
  <si>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</si>
  <si>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</si>
  <si>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</si>
  <si>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</si>
  <si>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</si>
  <si>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</si>
  <si>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</si>
  <si>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</si>
  <si>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</si>
  <si>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</si>
  <si>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</si>
  <si>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</si>
  <si>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</si>
  <si>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</si>
  <si>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</si>
  <si>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</si>
  <si>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</si>
  <si>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</si>
  <si>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</si>
  <si>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</si>
  <si>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</si>
  <si>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</si>
  <si>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</si>
  <si>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</si>
  <si>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</si>
  <si>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</si>
  <si>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</si>
  <si>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</si>
  <si>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</si>
  <si>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</si>
  <si>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</si>
  <si>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</si>
  <si>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</si>
  <si>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</si>
  <si>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</si>
  <si>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</si>
  <si>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</si>
  <si>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</si>
  <si>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</si>
  <si>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</si>
  <si>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</si>
  <si>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</si>
  <si>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</si>
  <si>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</si>
  <si>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</si>
  <si>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</si>
  <si>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</si>
  <si>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</si>
  <si>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</si>
  <si>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</si>
  <si>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</si>
  <si>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</si>
  <si>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</si>
  <si>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</si>
  <si>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</si>
  <si>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</si>
  <si>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</si>
  <si>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</si>
  <si>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</si>
  <si>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</si>
  <si>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</si>
  <si>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</si>
  <si>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</si>
  <si>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</si>
  <si>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</si>
  <si>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</si>
  <si>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</si>
  <si>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</si>
  <si>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</si>
  <si>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</si>
  <si>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</si>
  <si>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</si>
  <si>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</si>
  <si>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</si>
  <si>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</si>
  <si>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</si>
  <si>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</si>
  <si>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</si>
  <si>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</si>
  <si>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</si>
  <si>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</si>
  <si>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</si>
  <si>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</si>
  <si>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</si>
  <si>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</si>
  <si>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</si>
  <si>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</si>
  <si>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</si>
  <si>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</si>
  <si>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</si>
  <si>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</si>
  <si>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</si>
  <si>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</si>
  <si>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</si>
  <si>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</si>
  <si>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</si>
  <si>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</si>
  <si>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</si>
  <si>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</si>
  <si>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</si>
  <si>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</si>
  <si>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</si>
  <si>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</si>
  <si>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</si>
  <si>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</si>
  <si>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</si>
  <si>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</si>
  <si>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</si>
  <si>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</si>
  <si>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</si>
  <si>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</si>
  <si>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</si>
  <si>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</si>
  <si>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</si>
  <si>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</si>
  <si>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</si>
  <si>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</si>
  <si>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</si>
  <si>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</si>
  <si>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</si>
  <si>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</si>
  <si>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</si>
  <si>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</si>
  <si>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</si>
  <si>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</si>
  <si>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</si>
  <si>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</si>
  <si>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</si>
  <si>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</si>
  <si>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</si>
  <si>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</si>
  <si>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</si>
  <si>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</si>
  <si>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</si>
  <si>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</si>
  <si>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</si>
  <si>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</si>
  <si>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</si>
  <si>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</si>
  <si>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</si>
  <si>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</si>
  <si>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</si>
  <si>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</si>
  <si>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</si>
  <si>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</si>
  <si>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</si>
  <si>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</si>
  <si>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</si>
  <si>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</si>
  <si>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</si>
  <si>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</si>
  <si>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</si>
  <si>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</si>
  <si>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</si>
  <si>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</si>
  <si>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</si>
  <si>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</si>
  <si>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</si>
  <si>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</si>
  <si>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</si>
  <si>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</si>
  <si>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</si>
  <si>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</si>
  <si>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</si>
  <si>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</si>
  <si>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</si>
  <si>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</si>
  <si>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</si>
  <si>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</si>
  <si>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</si>
  <si>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</si>
  <si>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</si>
  <si>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</si>
  <si>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</si>
  <si>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</si>
  <si>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</si>
  <si>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</si>
  <si>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</si>
  <si>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</si>
  <si>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</si>
  <si>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</si>
  <si>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</si>
  <si>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</si>
  <si>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</si>
  <si>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</si>
  <si>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</si>
  <si>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</si>
  <si>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</si>
  <si>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</si>
  <si>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</si>
  <si>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</si>
  <si>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</si>
  <si>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</si>
  <si>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</si>
  <si>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</si>
  <si>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</si>
  <si>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</si>
  <si>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</si>
  <si>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</si>
  <si>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</si>
  <si>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</si>
  <si>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</si>
  <si>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</si>
  <si>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</si>
  <si>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</si>
  <si>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</si>
  <si>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</si>
  <si>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</si>
  <si>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</si>
  <si>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</si>
  <si>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</si>
  <si>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</si>
  <si>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</si>
  <si>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</si>
  <si>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</si>
  <si>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</si>
  <si>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</si>
  <si>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</si>
  <si>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</si>
  <si>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</si>
  <si>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</si>
  <si>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</si>
  <si>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</si>
  <si>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</si>
  <si>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</si>
  <si>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</si>
  <si>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</si>
  <si>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</si>
  <si>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</si>
  <si>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</si>
  <si>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</si>
  <si>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</si>
  <si>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</si>
  <si>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</si>
  <si>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</si>
  <si>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</si>
  <si>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</si>
  <si>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</si>
  <si>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</si>
  <si>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</si>
  <si>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</si>
  <si>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</si>
  <si>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</si>
  <si>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</si>
  <si>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</si>
  <si>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</si>
  <si>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</si>
  <si>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</si>
  <si>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</si>
  <si>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</si>
  <si>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</si>
  <si>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</si>
  <si>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</si>
  <si>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</si>
  <si>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</si>
  <si>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</si>
  <si>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</si>
  <si>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</si>
  <si>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</si>
  <si>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</si>
  <si>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</si>
  <si>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</si>
  <si>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</si>
  <si>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</si>
  <si>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</si>
  <si>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</si>
  <si>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</si>
  <si>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</si>
  <si>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</si>
  <si>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</si>
  <si>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</si>
  <si>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</si>
  <si>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</si>
  <si>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</si>
  <si>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</si>
  <si>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</si>
  <si>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</si>
  <si>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</si>
  <si>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</si>
  <si>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</si>
  <si>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</si>
  <si>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</si>
  <si>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</si>
  <si>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</si>
  <si>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</si>
  <si>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</si>
  <si>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</si>
  <si>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</si>
  <si>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</si>
  <si>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</si>
  <si>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</si>
  <si>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</si>
  <si>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</si>
  <si>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</si>
  <si>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</si>
  <si>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</si>
  <si>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</si>
  <si>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</si>
  <si>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</si>
  <si>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</si>
  <si>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</si>
  <si>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</si>
  <si>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</si>
  <si>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</si>
  <si>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</si>
  <si>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</si>
  <si>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</si>
  <si>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</si>
  <si>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</si>
  <si>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</si>
  <si>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</si>
  <si>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</si>
  <si>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</si>
  <si>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</si>
  <si>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</si>
  <si>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</si>
  <si>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</si>
  <si>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</si>
  <si>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</si>
  <si>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</si>
  <si>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</si>
  <si>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</si>
  <si>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</si>
  <si>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</si>
  <si>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</si>
  <si>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</si>
  <si>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</si>
  <si>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</si>
  <si>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</si>
  <si>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</si>
  <si>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</si>
  <si>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</si>
  <si>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</si>
  <si>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</si>
  <si>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</si>
  <si>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</si>
  <si>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</si>
  <si>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</si>
  <si>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</si>
  <si>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</si>
  <si>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</si>
  <si>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</si>
  <si>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</si>
  <si>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</si>
  <si>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</si>
  <si>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</si>
  <si>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</si>
  <si>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</si>
  <si>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</si>
  <si>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</si>
  <si>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</si>
  <si>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</si>
  <si>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</si>
  <si>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</si>
  <si>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</si>
  <si>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</si>
  <si>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</si>
  <si>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</si>
  <si>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</si>
  <si>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</si>
  <si>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</si>
  <si>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</si>
  <si>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</si>
  <si>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</si>
  <si>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</si>
  <si>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</si>
  <si>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</si>
  <si>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</si>
  <si>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</si>
  <si>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</si>
  <si>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</si>
  <si>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</si>
  <si>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</si>
  <si>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</si>
  <si>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</si>
  <si>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</si>
  <si>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</si>
  <si>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</si>
  <si>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</si>
  <si>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</si>
  <si>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</si>
  <si>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</si>
  <si>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</si>
  <si>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</si>
  <si>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</si>
  <si>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</si>
  <si>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</si>
  <si>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</si>
  <si>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</si>
  <si>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</si>
  <si>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</si>
  <si>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</si>
  <si>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</si>
  <si>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</si>
  <si>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</si>
  <si>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</si>
  <si>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</si>
  <si>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</si>
  <si>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</si>
  <si>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</si>
  <si>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</si>
  <si>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</si>
  <si>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</si>
  <si>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</si>
  <si>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</si>
  <si>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</si>
  <si>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</si>
  <si>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</si>
  <si>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</si>
  <si>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</si>
  <si>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</si>
  <si>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</si>
  <si>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</si>
  <si>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</si>
  <si>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</si>
  <si>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</si>
  <si>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</si>
  <si>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</si>
  <si>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</si>
  <si>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</si>
  <si>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</si>
  <si>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</si>
  <si>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</si>
  <si>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</si>
  <si>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</si>
  <si>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</si>
  <si>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</si>
  <si>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</si>
  <si>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</si>
  <si>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</si>
  <si>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</si>
  <si>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</si>
  <si>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</si>
  <si>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</si>
  <si>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</si>
  <si>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</si>
  <si>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</si>
  <si>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</si>
  <si>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</si>
  <si>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</si>
  <si>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</si>
  <si>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</si>
  <si>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</si>
  <si>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</si>
  <si>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</si>
  <si>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</si>
  <si>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</si>
  <si>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</si>
  <si>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</si>
  <si>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</si>
  <si>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</si>
  <si>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</si>
  <si>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</si>
  <si>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</si>
  <si>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</si>
  <si>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</si>
  <si>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</si>
  <si>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</si>
  <si>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</si>
  <si>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</si>
  <si>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</si>
  <si>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</si>
  <si>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</si>
  <si>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</si>
  <si>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</si>
  <si>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</si>
  <si>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</si>
  <si>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</si>
  <si>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</si>
  <si>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</si>
  <si>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</si>
  <si>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</si>
  <si>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</si>
  <si>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</si>
  <si>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</si>
  <si>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</si>
  <si>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</si>
  <si>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</si>
  <si>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</si>
  <si>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</si>
  <si>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</si>
  <si>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</si>
  <si>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</si>
  <si>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</si>
  <si>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</si>
  <si>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</si>
  <si>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</si>
  <si>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</si>
  <si>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</si>
  <si>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</si>
  <si>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</si>
  <si>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</si>
  <si>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</si>
  <si>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</si>
  <si>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</si>
  <si>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</si>
  <si>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</si>
  <si>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</si>
  <si>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</si>
  <si>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</si>
  <si>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</si>
  <si>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</si>
  <si>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</si>
  <si>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</si>
  <si>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</si>
  <si>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</si>
  <si>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</si>
  <si>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</si>
  <si>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</si>
  <si>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</si>
  <si>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</si>
  <si>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</si>
  <si>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</si>
  <si>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</si>
  <si>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</si>
  <si>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</si>
  <si>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</si>
  <si>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</si>
  <si>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</si>
  <si>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</si>
  <si>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</si>
  <si>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</si>
  <si>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</si>
  <si>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</si>
  <si>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</si>
  <si>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</si>
  <si>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</si>
  <si>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</si>
  <si>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</si>
  <si>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</si>
  <si>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</si>
  <si>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</si>
  <si>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</si>
  <si>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</si>
  <si>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</si>
  <si>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</si>
  <si>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</si>
  <si>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</si>
  <si>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</si>
  <si>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</si>
  <si>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</si>
  <si>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</si>
  <si>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</si>
  <si>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</si>
  <si>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</si>
  <si>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</si>
  <si>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</si>
  <si>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</si>
  <si>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</si>
  <si>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</si>
  <si>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</si>
  <si>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</si>
  <si>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</si>
  <si>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</si>
  <si>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</si>
  <si>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</si>
  <si>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</si>
  <si>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</si>
  <si>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</si>
  <si>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</si>
  <si>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</si>
  <si>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</si>
  <si>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</si>
  <si>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</si>
  <si>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</si>
  <si>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</si>
  <si>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</si>
  <si>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</si>
  <si>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</si>
  <si>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</si>
  <si>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</si>
  <si>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</si>
  <si>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</si>
  <si>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</si>
  <si>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</si>
  <si>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</si>
  <si>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</si>
  <si>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</si>
  <si>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</si>
  <si>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</si>
  <si>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</si>
  <si>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</si>
  <si>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</si>
  <si>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</si>
  <si>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</si>
  <si>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</si>
  <si>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</si>
  <si>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</si>
  <si>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</si>
  <si>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</si>
  <si>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</si>
  <si>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</si>
  <si>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</si>
  <si>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</si>
  <si>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</si>
  <si>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</si>
  <si>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</si>
  <si>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</si>
  <si>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</si>
  <si>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</si>
  <si>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</si>
  <si>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</si>
  <si>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</si>
  <si>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</si>
  <si>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</si>
  <si>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</si>
  <si>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</si>
  <si>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</si>
  <si>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</si>
  <si>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</si>
  <si>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</si>
  <si>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</si>
  <si>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</si>
  <si>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</si>
  <si>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</si>
  <si>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</si>
  <si>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</si>
  <si>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</si>
  <si>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</si>
  <si>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</si>
  <si>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</si>
  <si>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</si>
  <si>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</si>
  <si>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</si>
  <si>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</si>
  <si>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</si>
  <si>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</si>
  <si>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</si>
  <si>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</si>
  <si>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</si>
  <si>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</si>
  <si>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</si>
  <si>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</si>
  <si>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</si>
  <si>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</si>
  <si>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</si>
  <si>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</si>
  <si>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</si>
  <si>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</si>
  <si>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</si>
  <si>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</si>
  <si>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</si>
  <si>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</si>
  <si>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</si>
  <si>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</si>
  <si>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</si>
  <si>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</si>
  <si>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</si>
  <si>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</si>
  <si>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</si>
  <si>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</si>
  <si>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</si>
  <si>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</si>
  <si>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</si>
  <si>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</si>
  <si>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</si>
  <si>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</si>
  <si>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</si>
  <si>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</si>
  <si>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</si>
  <si>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</si>
  <si>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</si>
  <si>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</si>
  <si>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</si>
  <si>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</si>
  <si>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</si>
  <si>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</si>
  <si>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</si>
  <si>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</si>
  <si>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</si>
  <si>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</si>
  <si>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</si>
  <si>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</si>
  <si>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</si>
  <si>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</si>
  <si>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</si>
  <si>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</si>
  <si>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</si>
  <si>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</si>
  <si>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</si>
  <si>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</si>
  <si>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</si>
  <si>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</si>
  <si>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</si>
  <si>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</si>
  <si>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</si>
  <si>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</si>
  <si>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</si>
  <si>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</si>
  <si>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</si>
  <si>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</si>
  <si>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</si>
  <si>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</si>
  <si>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</si>
  <si>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</si>
  <si>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</si>
  <si>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</si>
  <si>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</si>
  <si>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</si>
  <si>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</si>
  <si>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</si>
  <si>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</si>
  <si>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</si>
  <si>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</si>
  <si>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</si>
  <si>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</si>
  <si>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</si>
  <si>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</si>
  <si>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</si>
  <si>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</si>
  <si>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</si>
  <si>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</si>
  <si>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</si>
  <si>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</si>
  <si>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</si>
  <si>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</si>
  <si>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</si>
  <si>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</si>
  <si>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</si>
  <si>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</si>
  <si>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</si>
  <si>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</si>
  <si>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</si>
  <si>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</si>
  <si>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</si>
  <si>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</si>
  <si>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</si>
  <si>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</si>
  <si>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</si>
  <si>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</si>
  <si>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</si>
  <si>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</si>
  <si>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</si>
  <si>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</si>
  <si>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</si>
  <si>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</si>
  <si>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</si>
  <si>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</si>
  <si>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</si>
  <si>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</si>
  <si>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</si>
  <si>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</si>
  <si>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</si>
  <si>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</si>
  <si>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</si>
  <si>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</si>
  <si>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</si>
  <si>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</si>
  <si>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</si>
  <si>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</si>
  <si>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</si>
  <si>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</si>
  <si>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</si>
  <si>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</si>
  <si>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</si>
  <si>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</si>
  <si>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</si>
  <si>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</si>
  <si>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</si>
  <si>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</si>
  <si>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</si>
  <si>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</si>
  <si>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</si>
  <si>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</si>
  <si>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</si>
  <si>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</si>
  <si>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</si>
  <si>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</si>
  <si>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</si>
  <si>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</si>
  <si>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</si>
  <si>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</si>
  <si>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</si>
  <si>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</si>
  <si>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</si>
  <si>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</si>
  <si>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</si>
  <si>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</si>
  <si>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</si>
  <si>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</si>
  <si>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</si>
  <si>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</si>
  <si>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</si>
  <si>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</si>
  <si>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</si>
  <si>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</si>
  <si>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</si>
  <si>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</si>
  <si>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</si>
  <si>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</si>
  <si>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</si>
  <si>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</si>
  <si>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</si>
  <si>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</si>
  <si>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</si>
  <si>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</si>
  <si>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</si>
  <si>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</si>
  <si>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</si>
  <si>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</si>
  <si>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</si>
  <si>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</si>
  <si>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</si>
  <si>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</si>
  <si>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</si>
  <si>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</si>
  <si>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</si>
  <si>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</si>
  <si>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</si>
  <si>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</si>
  <si>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</si>
  <si>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</si>
  <si>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</si>
  <si>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</si>
  <si>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</si>
  <si>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</si>
  <si>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</si>
  <si>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</si>
  <si>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</si>
  <si>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</si>
  <si>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</si>
  <si>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</si>
  <si>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</si>
  <si>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</si>
  <si>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</si>
  <si>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</si>
  <si>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</si>
  <si>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</si>
  <si>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</si>
  <si>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</si>
  <si>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</si>
  <si>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</si>
  <si>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</si>
  <si>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</si>
  <si>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</si>
  <si>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</si>
  <si>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</si>
  <si>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</si>
  <si>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</si>
  <si>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</si>
  <si>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</si>
  <si>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</si>
  <si>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</si>
  <si>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</si>
  <si>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</si>
  <si>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</si>
  <si>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</si>
  <si>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</si>
  <si>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</si>
  <si>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</si>
  <si>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</si>
  <si>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</si>
  <si>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</si>
  <si>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</si>
  <si>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</si>
  <si>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</si>
  <si>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</si>
  <si>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</si>
  <si>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</si>
  <si>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</si>
  <si>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</si>
  <si>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</si>
  <si>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</si>
  <si>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</si>
  <si>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</si>
  <si>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</si>
  <si>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</si>
  <si>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</si>
  <si>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</si>
  <si>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</si>
  <si>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</si>
  <si>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</si>
  <si>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</si>
  <si>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</si>
  <si>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</si>
  <si>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</si>
  <si>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</si>
  <si>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</si>
  <si>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</si>
  <si>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</si>
  <si>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</si>
  <si>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</si>
  <si>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</si>
  <si>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</si>
  <si>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</si>
  <si>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</si>
  <si>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</si>
  <si>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</si>
  <si>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</si>
  <si>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</si>
  <si>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</si>
  <si>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</si>
  <si>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</si>
  <si>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</si>
  <si>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</si>
  <si>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</si>
  <si>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</si>
  <si>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</si>
  <si>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</si>
  <si>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</si>
  <si>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</si>
  <si>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</si>
  <si>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</si>
  <si>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</si>
  <si>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</si>
  <si>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</si>
  <si>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</si>
  <si>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</si>
  <si>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</si>
  <si>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</si>
  <si>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</si>
  <si>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</si>
  <si>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</si>
  <si>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</si>
  <si>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</si>
  <si>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</si>
  <si>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</si>
  <si>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</si>
  <si>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</si>
  <si>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</si>
  <si>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</si>
  <si>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</si>
  <si>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</si>
  <si>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</si>
  <si>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</si>
  <si>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</si>
  <si>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</si>
  <si>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</si>
  <si>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</si>
  <si>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</si>
  <si>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</si>
  <si>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</si>
  <si>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</si>
  <si>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</si>
  <si>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</si>
  <si>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</si>
  <si>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</si>
  <si>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</si>
  <si>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</si>
  <si>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</si>
  <si>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</si>
  <si>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</si>
  <si>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</si>
  <si>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</si>
  <si>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</si>
  <si>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</si>
  <si>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</si>
  <si>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</si>
  <si>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</si>
  <si>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</si>
  <si>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</si>
  <si>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</si>
  <si>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</si>
  <si>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</si>
  <si>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</si>
  <si>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</si>
  <si>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</si>
  <si>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</si>
  <si>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</si>
  <si>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</si>
  <si>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</si>
  <si>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</si>
  <si>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</si>
  <si>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</si>
  <si>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</si>
  <si>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</si>
  <si>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</si>
  <si>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</si>
  <si>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</si>
  <si>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</si>
  <si>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</si>
  <si>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</si>
  <si>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</si>
  <si>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</si>
  <si>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</si>
  <si>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</si>
  <si>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</si>
  <si>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</si>
  <si>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</si>
  <si>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</si>
  <si>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</si>
  <si>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</si>
  <si>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</si>
  <si>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</si>
  <si>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</si>
  <si>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</si>
  <si>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</si>
  <si>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</si>
  <si>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</si>
  <si>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</si>
  <si>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</si>
  <si>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</si>
  <si>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</si>
  <si>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</si>
  <si>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</si>
  <si>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</si>
  <si>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</si>
  <si>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</si>
  <si>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</si>
  <si>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</si>
  <si>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</si>
  <si>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</si>
  <si>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</si>
  <si>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</si>
  <si>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</si>
  <si>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</si>
  <si>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</si>
  <si>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</si>
  <si>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</si>
  <si>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</si>
  <si>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</si>
  <si>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</si>
  <si>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</si>
  <si>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</si>
  <si>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</si>
  <si>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</si>
  <si>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</si>
  <si>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</si>
  <si>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</si>
  <si>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</si>
  <si>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</si>
  <si>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</si>
  <si>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</si>
  <si>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</si>
  <si>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</si>
  <si>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</si>
  <si>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</si>
  <si>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</si>
  <si>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</si>
  <si>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</si>
  <si>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</si>
  <si>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</si>
  <si>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</si>
  <si>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</si>
  <si>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</si>
  <si>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</si>
  <si>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</si>
  <si>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</si>
  <si>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</si>
  <si>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</si>
  <si>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</si>
  <si>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</si>
  <si>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</si>
  <si>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</si>
  <si>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</si>
  <si>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</si>
  <si>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</si>
  <si>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</si>
  <si>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</si>
  <si>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</si>
  <si>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</si>
  <si>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</si>
  <si>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</si>
  <si>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</si>
  <si>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</si>
  <si>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</si>
  <si>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</si>
  <si>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</si>
  <si>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</si>
  <si>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</si>
  <si>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</si>
  <si>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</si>
  <si>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</si>
  <si>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</si>
  <si>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</si>
  <si>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</si>
  <si>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</si>
  <si>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</si>
  <si>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</si>
  <si>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</si>
  <si>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</si>
  <si>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</si>
  <si>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</si>
  <si>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</si>
  <si>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</si>
  <si>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</si>
  <si>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</si>
  <si>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</si>
  <si>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</si>
  <si>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</si>
  <si>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</si>
  <si>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</si>
  <si>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</si>
  <si>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</si>
  <si>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</si>
  <si>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</si>
  <si>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</si>
  <si>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</si>
  <si>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</si>
  <si>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</si>
  <si>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</si>
  <si>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</si>
  <si>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</si>
  <si>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</si>
  <si>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</si>
  <si>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</si>
  <si>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</si>
  <si>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</si>
  <si>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</si>
  <si>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</si>
  <si>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</si>
  <si>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</si>
  <si>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</si>
  <si>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</si>
  <si>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</si>
  <si>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</si>
  <si>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</si>
  <si>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</si>
  <si>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</si>
  <si>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</si>
  <si>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</si>
  <si>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</si>
  <si>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</si>
  <si>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</si>
  <si>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</si>
  <si>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</si>
  <si>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</si>
  <si>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</si>
  <si>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</si>
  <si>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</si>
  <si>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</si>
  <si>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</si>
  <si>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</si>
  <si>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</si>
  <si>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</si>
  <si>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</si>
  <si>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</si>
  <si>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</si>
  <si>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</si>
  <si>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</si>
  <si>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</si>
  <si>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</si>
  <si>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</si>
  <si>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</si>
  <si>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</si>
  <si>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</si>
  <si>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</si>
  <si>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</si>
  <si>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</si>
  <si>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</si>
  <si>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</si>
  <si>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</si>
  <si>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</si>
  <si>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</si>
  <si>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</si>
  <si>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</si>
  <si>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</si>
  <si>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</si>
  <si>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</si>
  <si>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</si>
  <si>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</si>
  <si>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</si>
  <si>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</si>
  <si>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</si>
  <si>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</si>
  <si>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</si>
  <si>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</si>
  <si>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</si>
  <si>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</si>
  <si>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</si>
  <si>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</si>
  <si>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</si>
  <si>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</si>
  <si>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</si>
  <si>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</si>
  <si>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</si>
  <si>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</si>
  <si>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</si>
  <si>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</si>
  <si>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</si>
  <si>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</si>
  <si>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</si>
  <si>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</si>
  <si>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</si>
  <si>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</si>
  <si>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</si>
  <si>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</si>
  <si>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</si>
  <si>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</si>
  <si>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</si>
  <si>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</si>
  <si>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</si>
  <si>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</si>
  <si>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</si>
  <si>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</si>
  <si>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</si>
  <si>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</si>
  <si>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</si>
  <si>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</si>
  <si>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</si>
  <si>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</si>
  <si>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</si>
  <si>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</si>
  <si>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</si>
  <si>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</si>
  <si>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</si>
  <si>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</si>
  <si>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</si>
  <si>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</si>
  <si>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</si>
  <si>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</si>
  <si>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</si>
  <si>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</si>
  <si>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</si>
  <si>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</si>
  <si>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</si>
  <si>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</si>
  <si>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</si>
  <si>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</si>
  <si>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</si>
  <si>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</si>
  <si>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</si>
  <si>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</si>
  <si>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</si>
  <si>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</si>
  <si>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</si>
  <si>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</si>
  <si>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</si>
  <si>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</si>
  <si>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</si>
  <si>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</si>
  <si>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</si>
  <si>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</si>
  <si>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</si>
  <si>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</si>
  <si>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</si>
  <si>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</si>
  <si>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</si>
  <si>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</si>
  <si>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</si>
  <si>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</si>
  <si>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</si>
  <si>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</si>
  <si>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</si>
  <si>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</si>
  <si>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</si>
  <si>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</si>
  <si>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</si>
  <si>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</si>
  <si>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</si>
  <si>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</si>
  <si>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</si>
  <si>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</si>
  <si>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</si>
  <si>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</si>
  <si>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</si>
  <si>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</si>
  <si>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</si>
  <si>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</si>
  <si>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</si>
  <si>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</si>
  <si>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</si>
  <si>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</si>
  <si>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</si>
  <si>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</si>
  <si>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</si>
  <si>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</si>
  <si>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</si>
  <si>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</si>
  <si>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</si>
  <si>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</si>
  <si>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</si>
  <si>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</si>
  <si>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</si>
  <si>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</si>
  <si>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</si>
  <si>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</si>
  <si>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</si>
  <si>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</si>
  <si>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</si>
  <si>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</si>
  <si>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</si>
  <si>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</si>
  <si>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</si>
  <si>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</si>
  <si>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</si>
  <si>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</si>
  <si>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</si>
  <si>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</si>
  <si>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</si>
  <si>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</si>
  <si>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</si>
  <si>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</si>
  <si>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</si>
  <si>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</si>
  <si>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</si>
  <si>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</si>
  <si>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</si>
  <si>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</si>
  <si>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</si>
  <si>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</si>
  <si>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</si>
  <si>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</si>
  <si>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</si>
  <si>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</si>
  <si>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</si>
  <si>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</si>
  <si>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</si>
  <si>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</si>
  <si>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</si>
  <si>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</si>
  <si>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</si>
  <si>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</si>
  <si>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</si>
  <si>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</si>
  <si>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</si>
  <si>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</si>
  <si>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</si>
  <si>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</si>
  <si>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</si>
  <si>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</si>
  <si>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</si>
  <si>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</si>
  <si>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</si>
  <si>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</si>
  <si>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</si>
  <si>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</si>
  <si>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</si>
  <si>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</si>
  <si>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</si>
  <si>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</si>
  <si>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</si>
  <si>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</si>
  <si>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</si>
  <si>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</si>
  <si>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</si>
  <si>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</si>
  <si>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</si>
  <si>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</si>
  <si>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</si>
  <si>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</si>
  <si>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</si>
  <si>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</si>
  <si>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</si>
  <si>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</si>
  <si>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</si>
  <si>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</si>
  <si>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</si>
  <si>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</si>
  <si>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</si>
  <si>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</si>
  <si>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</si>
  <si>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</si>
  <si>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</si>
  <si>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</si>
  <si>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</si>
  <si>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</si>
  <si>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</si>
  <si>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</si>
  <si>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</si>
  <si>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</si>
  <si>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</si>
  <si>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</si>
  <si>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</si>
  <si>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</si>
  <si>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</si>
  <si>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</si>
  <si>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</si>
  <si>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</si>
  <si>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</si>
  <si>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</si>
  <si>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</si>
  <si>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</si>
  <si>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</si>
  <si>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</si>
  <si>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</si>
  <si>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</si>
  <si>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</si>
  <si>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</si>
  <si>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</si>
  <si>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</si>
  <si>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</si>
  <si>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</si>
  <si>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</si>
  <si>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</si>
  <si>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</si>
  <si>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</si>
  <si>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</si>
  <si>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</si>
  <si>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</si>
  <si>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</si>
  <si>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</si>
  <si>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</si>
  <si>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</si>
  <si>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</si>
  <si>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</si>
  <si>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</si>
  <si>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</si>
  <si>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</si>
  <si>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</si>
  <si>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</si>
  <si>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</si>
  <si>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</si>
  <si>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</si>
  <si>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</si>
  <si>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</si>
  <si>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</si>
  <si>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</si>
  <si>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</si>
  <si>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</si>
  <si>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</si>
  <si>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</si>
  <si>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</si>
  <si>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</si>
  <si>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</si>
  <si>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</si>
  <si>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</si>
  <si>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</si>
  <si>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</si>
  <si>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</si>
  <si>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</si>
  <si>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</si>
  <si>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</si>
  <si>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</si>
  <si>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</si>
  <si>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</si>
  <si>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</si>
  <si>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</si>
  <si>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</si>
  <si>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</si>
  <si>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</si>
  <si>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</si>
  <si>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</si>
  <si>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</si>
  <si>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</si>
  <si>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</si>
  <si>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</si>
  <si>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</si>
  <si>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</si>
  <si>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</si>
  <si>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</si>
  <si>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</si>
  <si>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</si>
  <si>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</si>
  <si>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</si>
  <si>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</si>
  <si>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</si>
  <si>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</si>
  <si>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</si>
  <si>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</si>
  <si>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</si>
  <si>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</si>
  <si>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</si>
  <si>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</si>
  <si>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</si>
  <si>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</si>
  <si>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</si>
  <si>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</si>
  <si>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</si>
  <si>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</si>
  <si>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</si>
  <si>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</si>
  <si>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</si>
  <si>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</si>
  <si>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</si>
  <si>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</si>
  <si>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</si>
  <si>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</si>
  <si>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</si>
  <si>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</si>
  <si>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</si>
  <si>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</si>
  <si>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</si>
  <si>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</si>
  <si>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</si>
  <si>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</si>
  <si>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</si>
  <si>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</si>
  <si>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</si>
  <si>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</si>
  <si>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</si>
  <si>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</si>
  <si>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</si>
  <si>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</si>
  <si>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</si>
  <si>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</si>
  <si>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</si>
  <si>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</si>
  <si>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</si>
  <si>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</si>
  <si>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</si>
  <si>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</si>
  <si>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</si>
  <si>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</si>
  <si>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</si>
  <si>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</si>
  <si>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</si>
  <si>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</si>
  <si>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</si>
  <si>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</si>
  <si>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</si>
  <si>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</si>
  <si>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</si>
  <si>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</si>
  <si>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</si>
  <si>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</si>
  <si>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</si>
  <si>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</si>
  <si>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</si>
  <si>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</si>
  <si>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</si>
  <si>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</si>
  <si>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</si>
  <si>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</si>
  <si>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</si>
  <si>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</si>
  <si>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</si>
  <si>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</si>
  <si>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</si>
  <si>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</si>
  <si>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</si>
  <si>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</si>
  <si>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</si>
  <si>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</si>
  <si>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</si>
  <si>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</si>
  <si>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</si>
  <si>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</si>
  <si>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</si>
  <si>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</si>
  <si>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</si>
  <si>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</si>
  <si>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</si>
  <si>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</si>
  <si>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</si>
  <si>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</si>
  <si>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</si>
  <si>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</si>
  <si>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</si>
  <si>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</si>
  <si>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</si>
  <si>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</si>
  <si>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</si>
  <si>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</si>
  <si>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</si>
  <si>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</si>
  <si>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</si>
  <si>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</si>
  <si>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</si>
  <si>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</si>
  <si>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</si>
  <si>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</si>
  <si>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</si>
  <si>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</si>
  <si>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</si>
  <si>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</si>
  <si>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</si>
  <si>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</si>
  <si>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</si>
  <si>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</si>
  <si>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</si>
  <si>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</si>
  <si>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</si>
  <si>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</si>
  <si>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</si>
  <si>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</si>
  <si>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</si>
  <si>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</si>
  <si>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</si>
  <si>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</si>
  <si>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</si>
  <si>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</si>
  <si>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</si>
  <si>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</si>
  <si>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</si>
  <si>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</si>
  <si>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</si>
  <si>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</si>
  <si>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</si>
  <si>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</si>
  <si>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</si>
  <si>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</si>
  <si>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</si>
  <si>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</si>
  <si>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</si>
  <si>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</si>
  <si>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</si>
  <si>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</si>
  <si>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</si>
  <si>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</si>
  <si>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</si>
  <si>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</si>
  <si>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</si>
  <si>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</si>
  <si>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</si>
  <si>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</si>
  <si>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</si>
  <si>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</si>
  <si>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</si>
  <si>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</si>
  <si>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</si>
  <si>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</si>
  <si>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</si>
  <si>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</si>
  <si>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</si>
  <si>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</si>
  <si>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</si>
  <si>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</si>
  <si>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</si>
  <si>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</si>
  <si>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</si>
  <si>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</si>
  <si>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</si>
  <si>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</si>
  <si>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</si>
  <si>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</si>
  <si>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</si>
  <si>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</si>
  <si>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</si>
  <si>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</si>
  <si>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</si>
  <si>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</si>
  <si>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</si>
  <si>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</si>
  <si>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</si>
  <si>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</si>
  <si>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</si>
  <si>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</si>
  <si>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</si>
  <si>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</si>
  <si>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</si>
  <si>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</si>
  <si>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</si>
  <si>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</si>
  <si>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</si>
  <si>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</si>
  <si>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</si>
  <si>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</si>
  <si>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</si>
  <si>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</si>
  <si>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</si>
  <si>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</si>
  <si>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</si>
  <si>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</si>
  <si>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</si>
  <si>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</si>
  <si>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</si>
  <si>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</si>
  <si>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</si>
  <si>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</si>
  <si>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</si>
  <si>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</si>
  <si>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</si>
  <si>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</si>
  <si>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</si>
  <si>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</si>
  <si>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</si>
  <si>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</si>
  <si>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</si>
  <si>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</si>
  <si>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</si>
  <si>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</si>
  <si>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</si>
  <si>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</si>
  <si>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</si>
  <si>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</si>
  <si>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</si>
  <si>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</si>
  <si>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</si>
  <si>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</si>
  <si>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</si>
  <si>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</si>
  <si>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</si>
  <si>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</si>
  <si>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</si>
  <si>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</si>
  <si>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</si>
  <si>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</si>
  <si>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</si>
  <si>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</si>
  <si>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</si>
  <si>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</si>
  <si>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</si>
  <si>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</si>
  <si>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</si>
  <si>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</si>
  <si>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</si>
  <si>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</si>
  <si>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</si>
  <si>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</si>
  <si>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</si>
  <si>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</si>
  <si>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</si>
  <si>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</si>
  <si>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</si>
  <si>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</si>
  <si>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</si>
  <si>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</si>
  <si>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</si>
  <si>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</si>
  <si>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</si>
  <si>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</si>
  <si>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</si>
  <si>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</si>
  <si>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</si>
  <si>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</si>
  <si>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</si>
  <si>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</si>
  <si>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</si>
  <si>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</si>
  <si>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</si>
  <si>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</si>
  <si>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</si>
  <si>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</si>
  <si>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</si>
  <si>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</si>
  <si>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</si>
  <si>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</si>
  <si>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</si>
  <si>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</si>
  <si>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</si>
  <si>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</si>
  <si>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</si>
  <si>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</si>
  <si>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</si>
  <si>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</si>
  <si>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</si>
  <si>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</si>
  <si>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</si>
  <si>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</si>
  <si>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</si>
  <si>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</si>
  <si>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</si>
  <si>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</si>
  <si>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</si>
  <si>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</si>
  <si>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</si>
  <si>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</si>
  <si>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</si>
  <si>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</si>
  <si>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</si>
  <si>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</si>
  <si>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</si>
  <si>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</si>
  <si>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</si>
  <si>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</si>
  <si>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</si>
  <si>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</si>
  <si>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</si>
  <si>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</si>
  <si>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</si>
  <si>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</si>
  <si>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</si>
  <si>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</si>
  <si>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</si>
  <si>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</si>
  <si>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</si>
  <si>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</si>
  <si>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</si>
  <si>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</si>
  <si>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</si>
  <si>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</si>
  <si>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</si>
  <si>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</si>
  <si>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</si>
  <si>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</si>
  <si>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</si>
  <si>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</si>
  <si>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</si>
  <si>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</si>
  <si>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</si>
  <si>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</si>
  <si>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</si>
  <si>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</si>
  <si>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</si>
  <si>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</si>
  <si>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</si>
  <si>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</si>
  <si>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</si>
  <si>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</si>
  <si>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</si>
  <si>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</si>
  <si>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</si>
  <si>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</si>
  <si>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</si>
  <si>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</si>
  <si>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</si>
  <si>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</si>
  <si>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</si>
  <si>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</si>
  <si>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</si>
  <si>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</si>
  <si>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</si>
  <si>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</si>
  <si>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</si>
  <si>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</si>
  <si>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</si>
  <si>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</si>
  <si>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</si>
  <si>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</si>
  <si>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</si>
  <si>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</si>
  <si>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</si>
  <si>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</si>
  <si>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</si>
  <si>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</si>
  <si>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</si>
  <si>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</si>
  <si>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</si>
  <si>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</si>
  <si>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</si>
  <si>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</si>
  <si>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</si>
  <si>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</si>
  <si>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</si>
  <si>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</si>
  <si>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</si>
  <si>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</si>
  <si>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</si>
  <si>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</si>
  <si>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</si>
  <si>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</si>
  <si>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</si>
  <si>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</si>
  <si>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</si>
  <si>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</si>
  <si>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</si>
  <si>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</si>
  <si>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</si>
  <si>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</si>
  <si>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</si>
  <si>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</si>
  <si>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</si>
  <si>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</si>
  <si>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</si>
  <si>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</si>
  <si>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</si>
  <si>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</si>
  <si>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</si>
  <si>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</si>
  <si>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</si>
  <si>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</si>
  <si>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</si>
  <si>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</si>
  <si>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</si>
  <si>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</si>
  <si>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</si>
  <si>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</si>
  <si>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</si>
  <si>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</si>
  <si>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</si>
  <si>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</si>
  <si>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</si>
  <si>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</si>
  <si>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</si>
  <si>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</si>
  <si>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</si>
  <si>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</si>
  <si>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</si>
  <si>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</si>
  <si>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</si>
  <si>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</si>
  <si>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</si>
  <si>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</si>
  <si>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</si>
  <si>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</si>
  <si>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</si>
  <si>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</si>
  <si>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</si>
  <si>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</si>
  <si>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</si>
  <si>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</si>
  <si>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</si>
  <si>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</si>
  <si>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</si>
  <si>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</si>
  <si>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</si>
  <si>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</si>
  <si>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</si>
  <si>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</si>
  <si>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</si>
  <si>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</si>
  <si>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</si>
  <si>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</si>
  <si>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</si>
  <si>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</si>
  <si>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</si>
  <si>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</si>
  <si>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</si>
  <si>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</si>
  <si>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</si>
  <si>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</si>
  <si>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</si>
  <si>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</si>
  <si>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</si>
  <si>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</si>
  <si>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</si>
  <si>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</si>
  <si>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</si>
  <si>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</si>
  <si>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</si>
  <si>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</si>
  <si>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</si>
  <si>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</si>
  <si>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</si>
  <si>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</si>
  <si>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</si>
  <si>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</si>
  <si>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</si>
  <si>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</si>
  <si>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</si>
  <si>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</si>
  <si>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</si>
  <si>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</si>
  <si>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</si>
  <si>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</si>
  <si>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</si>
  <si>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</si>
  <si>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</si>
  <si>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</si>
  <si>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</si>
  <si>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</si>
  <si>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</si>
  <si>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</si>
  <si>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</si>
  <si>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</si>
  <si>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</si>
  <si>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</si>
  <si>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</si>
  <si>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</si>
  <si>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</si>
  <si>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</si>
  <si>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</si>
  <si>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</si>
  <si>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</si>
  <si>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</si>
  <si>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</si>
  <si>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</si>
  <si>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</si>
  <si>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</si>
  <si>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</si>
  <si>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</si>
  <si>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</si>
  <si>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</si>
  <si>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</si>
  <si>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</si>
  <si>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</si>
  <si>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</si>
  <si>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</si>
  <si>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</si>
  <si>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</si>
  <si>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</si>
  <si>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</si>
  <si>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</si>
  <si>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</si>
  <si>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</si>
  <si>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</si>
  <si>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</si>
  <si>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</si>
  <si>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</si>
  <si>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</si>
  <si>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</si>
  <si>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</si>
  <si>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</si>
  <si>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</si>
  <si>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</si>
  <si>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</si>
  <si>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</si>
  <si>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</si>
  <si>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</si>
  <si>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</si>
  <si>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</si>
  <si>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</si>
  <si>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</si>
  <si>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</si>
  <si>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</si>
  <si>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</si>
  <si>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</si>
  <si>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</si>
  <si>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</si>
  <si>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</si>
  <si>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</si>
  <si>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</si>
  <si>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</si>
  <si>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</si>
  <si>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</si>
  <si>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</si>
  <si>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</si>
  <si>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</si>
  <si>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</si>
  <si>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</si>
  <si>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</si>
  <si>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</si>
  <si>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</si>
  <si>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</si>
  <si>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</si>
  <si>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</si>
  <si>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</si>
  <si>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</si>
  <si>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</si>
  <si>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</si>
  <si>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</si>
  <si>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</si>
  <si>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</si>
  <si>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</si>
  <si>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</si>
  <si>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</si>
  <si>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</si>
  <si>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</si>
  <si>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</si>
  <si>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</si>
  <si>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</si>
  <si>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</si>
  <si>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</si>
  <si>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</si>
  <si>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</si>
  <si>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</si>
  <si>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</si>
  <si>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</si>
  <si>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</si>
  <si>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</si>
  <si>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</si>
  <si>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</si>
  <si>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</si>
  <si>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</si>
  <si>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</si>
  <si>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</si>
  <si>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</si>
  <si>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</si>
  <si>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</si>
  <si>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</si>
  <si>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</si>
  <si>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</si>
  <si>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</si>
  <si>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</si>
  <si>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</si>
  <si>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</si>
  <si>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</si>
  <si>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</si>
  <si>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</si>
  <si>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</si>
  <si>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</si>
  <si>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</si>
  <si>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</si>
  <si>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</si>
  <si>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</si>
  <si>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</si>
  <si>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</si>
  <si>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</si>
  <si>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</si>
  <si>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</si>
  <si>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</si>
  <si>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</si>
  <si>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</si>
  <si>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</si>
  <si>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</si>
  <si>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</si>
  <si>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</si>
  <si>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</si>
  <si>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</si>
  <si>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</si>
  <si>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</si>
  <si>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</si>
  <si>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</si>
  <si>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</si>
  <si>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</si>
  <si>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</si>
  <si>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</si>
  <si>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</si>
  <si>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</si>
  <si>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</si>
  <si>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</si>
  <si>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</si>
  <si>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</si>
  <si>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</si>
  <si>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</si>
  <si>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</si>
  <si>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</si>
  <si>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</si>
  <si>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</si>
  <si>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</si>
  <si>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</si>
  <si>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</si>
  <si>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</si>
  <si>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</si>
  <si>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</si>
  <si>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</si>
  <si>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</si>
  <si>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</si>
  <si>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</si>
  <si>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</si>
  <si>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</si>
  <si>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</si>
  <si>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</si>
  <si>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</si>
  <si>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</si>
  <si>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</si>
  <si>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</si>
  <si>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</si>
  <si>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</si>
  <si>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</si>
  <si>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</si>
  <si>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</si>
  <si>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</si>
  <si>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</si>
  <si>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</si>
  <si>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</si>
  <si>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</si>
  <si>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</si>
  <si>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</si>
  <si>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</si>
  <si>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</si>
  <si>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</si>
  <si>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</si>
  <si>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</si>
  <si>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</si>
  <si>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</si>
  <si>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</si>
  <si>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</si>
  <si>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</si>
  <si>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</si>
  <si>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</si>
  <si>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</si>
  <si>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</si>
  <si>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</si>
  <si>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</si>
  <si>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</si>
  <si>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</si>
  <si>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</si>
  <si>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</si>
  <si>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</si>
  <si>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</si>
  <si>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</si>
  <si>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</si>
  <si>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</si>
  <si>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</si>
  <si>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</si>
  <si>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</si>
  <si>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</si>
  <si>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</si>
  <si>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</si>
  <si>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</si>
  <si>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</si>
  <si>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</si>
  <si>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</si>
  <si>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</si>
  <si>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</si>
  <si>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</si>
  <si>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</si>
  <si>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</si>
  <si>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</si>
  <si>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</si>
  <si>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</si>
  <si>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</si>
  <si>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</si>
  <si>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</si>
  <si>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</si>
  <si>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</si>
  <si>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</si>
  <si>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</si>
  <si>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</si>
  <si>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</si>
  <si>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</si>
  <si>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</si>
  <si>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</si>
  <si>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</si>
  <si>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</si>
  <si>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</si>
  <si>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</si>
  <si>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</si>
  <si>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</si>
  <si>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</si>
  <si>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</si>
  <si>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</si>
  <si>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</si>
  <si>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</si>
  <si>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</si>
  <si>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</si>
  <si>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</si>
  <si>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</si>
  <si>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</si>
  <si>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</si>
  <si>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</si>
  <si>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</si>
  <si>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</si>
  <si>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</si>
  <si>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</si>
  <si>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</si>
  <si>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</si>
  <si>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</si>
  <si>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</si>
  <si>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</si>
  <si>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</si>
  <si>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</si>
  <si>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</si>
  <si>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</si>
  <si>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</si>
  <si>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</si>
  <si>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</si>
  <si>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</si>
  <si>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</si>
  <si>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</si>
  <si>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</si>
  <si>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</si>
  <si>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</si>
  <si>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</si>
  <si>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</si>
  <si>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</si>
  <si>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</si>
  <si>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</si>
  <si>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</si>
  <si>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</si>
  <si>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</si>
  <si>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</si>
  <si>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</si>
  <si>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</si>
  <si>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</si>
  <si>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</si>
  <si>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</si>
  <si>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</si>
  <si>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</si>
  <si>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</si>
  <si>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</si>
  <si>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</si>
  <si>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</si>
  <si>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</si>
  <si>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</si>
  <si>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</si>
  <si>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</si>
  <si>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</si>
  <si>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</si>
  <si>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</si>
  <si>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</si>
  <si>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</si>
  <si>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</si>
  <si>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</si>
  <si>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</si>
  <si>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</si>
  <si>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</si>
  <si>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</si>
  <si>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</si>
  <si>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</si>
  <si>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</si>
  <si>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</si>
  <si>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</si>
  <si>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</si>
  <si>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</si>
  <si>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</si>
  <si>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</si>
  <si>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</si>
  <si>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</si>
  <si>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</si>
  <si>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</si>
  <si>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</si>
  <si>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</si>
  <si>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</si>
  <si>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</si>
  <si>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</si>
  <si>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</si>
  <si>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</si>
  <si>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</si>
  <si>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</si>
  <si>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</si>
  <si>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</si>
  <si>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</si>
  <si>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</si>
  <si>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</si>
  <si>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</si>
  <si>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</si>
  <si>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</si>
  <si>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</si>
  <si>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</si>
  <si>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</si>
  <si>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</si>
  <si>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</si>
  <si>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</si>
  <si>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</si>
  <si>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</si>
  <si>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</si>
  <si>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</si>
  <si>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</si>
  <si>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</si>
  <si>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</si>
  <si>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</si>
  <si>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</si>
  <si>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</si>
  <si>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</si>
  <si>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</si>
  <si>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</si>
  <si>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</si>
  <si>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</si>
  <si>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</si>
  <si>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</si>
  <si>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</si>
  <si>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</si>
  <si>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</si>
  <si>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</si>
  <si>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</si>
  <si>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</si>
  <si>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</si>
  <si>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</si>
  <si>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</si>
  <si>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</si>
  <si>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</si>
  <si>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</si>
  <si>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</si>
  <si>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</si>
  <si>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</si>
  <si>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</si>
  <si>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</si>
  <si>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</si>
  <si>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</si>
  <si>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</si>
  <si>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</si>
  <si>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</si>
  <si>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</si>
  <si>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</si>
  <si>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</si>
  <si>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</si>
  <si>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</si>
  <si>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</si>
  <si>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</si>
  <si>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</si>
  <si>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</si>
  <si>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</si>
  <si>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</si>
  <si>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</si>
  <si>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</si>
  <si>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</si>
  <si>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</si>
  <si>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</si>
  <si>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</si>
  <si>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</si>
  <si>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</si>
  <si>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</si>
  <si>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</si>
  <si>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</si>
  <si>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</si>
  <si>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</si>
  <si>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</si>
  <si>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</si>
  <si>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</si>
  <si>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</si>
  <si>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</si>
  <si>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</si>
  <si>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</si>
  <si>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</si>
  <si>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</si>
  <si>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</si>
  <si>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</si>
  <si>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</si>
  <si>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</si>
  <si>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</si>
  <si>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</si>
  <si>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</si>
  <si>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</si>
  <si>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</si>
  <si>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</si>
  <si>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</si>
  <si>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</si>
  <si>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</si>
  <si>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</si>
  <si>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</si>
  <si>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</si>
  <si>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</si>
  <si>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</si>
  <si>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</si>
  <si>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</si>
  <si>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</si>
  <si>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</si>
  <si>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</si>
  <si>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</si>
  <si>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</si>
  <si>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</si>
  <si>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</si>
  <si>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</si>
  <si>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</si>
  <si>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</si>
  <si>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</si>
  <si>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</si>
  <si>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</si>
  <si>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</si>
  <si>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</si>
  <si>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</si>
  <si>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</si>
  <si>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</si>
  <si>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</si>
  <si>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</si>
  <si>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</si>
  <si>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</si>
  <si>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</si>
  <si>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</si>
  <si>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</si>
  <si>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</si>
  <si>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</si>
  <si>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</si>
  <si>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</si>
  <si>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</si>
  <si>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</si>
  <si>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</si>
  <si>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</si>
  <si>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</si>
  <si>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</si>
  <si>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</si>
  <si>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</si>
  <si>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</si>
  <si>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</si>
  <si>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</si>
  <si>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</si>
  <si>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</si>
  <si>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</si>
  <si>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</si>
  <si>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</si>
  <si>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</si>
  <si>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</si>
  <si>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</si>
  <si>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</si>
  <si>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</si>
  <si>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</si>
  <si>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</si>
  <si>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</si>
  <si>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</si>
  <si>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</si>
  <si>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</si>
  <si>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</si>
  <si>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</si>
  <si>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</si>
  <si>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</si>
  <si>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</si>
  <si>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</si>
  <si>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</si>
  <si>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</si>
  <si>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</si>
  <si>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</si>
  <si>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</si>
  <si>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</si>
  <si>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</si>
  <si>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</si>
  <si>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</si>
  <si>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</si>
  <si>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</si>
  <si>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</si>
  <si>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</si>
  <si>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</si>
  <si>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</si>
  <si>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</si>
  <si>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</si>
  <si>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</si>
  <si>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</si>
  <si>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</si>
  <si>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</si>
  <si>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</si>
  <si>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</si>
  <si>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</si>
  <si>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</si>
  <si>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</si>
  <si>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</si>
  <si>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</si>
  <si>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</si>
  <si>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</si>
  <si>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</si>
  <si>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</si>
  <si>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</si>
  <si>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</si>
  <si>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</si>
  <si>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</si>
  <si>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</si>
  <si>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</si>
  <si>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</si>
  <si>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</si>
  <si>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</si>
  <si>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</si>
  <si>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</si>
  <si>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</si>
  <si>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</si>
  <si>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</si>
  <si>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</si>
  <si>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</si>
  <si>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</si>
  <si>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</si>
  <si>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</si>
  <si>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</si>
  <si>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</si>
  <si>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</si>
  <si>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</si>
  <si>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</si>
  <si>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</si>
  <si>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</si>
  <si>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</si>
  <si>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</si>
  <si>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</si>
  <si>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</si>
  <si>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</si>
  <si>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</si>
  <si>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</si>
  <si>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</si>
  <si>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</si>
  <si>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</si>
  <si>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</si>
  <si>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</si>
  <si>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</si>
  <si>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</si>
  <si>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</si>
  <si>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</si>
  <si>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</si>
  <si>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</si>
  <si>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</si>
  <si>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</si>
  <si>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</si>
  <si>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</si>
  <si>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</si>
  <si>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</si>
  <si>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</si>
  <si>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</si>
  <si>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</si>
  <si>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</si>
  <si>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</si>
  <si>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</si>
  <si>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</si>
  <si>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</si>
  <si>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</si>
  <si>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</si>
  <si>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</si>
  <si>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</si>
  <si>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</si>
  <si>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</si>
  <si>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</si>
  <si>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</si>
  <si>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</si>
  <si>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</si>
  <si>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</si>
  <si>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</si>
  <si>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</si>
  <si>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</si>
  <si>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</si>
  <si>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</si>
  <si>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</si>
  <si>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</si>
  <si>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</si>
  <si>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</si>
  <si>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</si>
  <si>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</si>
  <si>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</si>
  <si>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</si>
  <si>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</si>
  <si>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</si>
  <si>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</si>
  <si>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</si>
  <si>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</si>
  <si>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</si>
  <si>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</si>
  <si>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</si>
  <si>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</si>
  <si>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</si>
  <si>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</si>
  <si>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</si>
  <si>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</si>
  <si>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</si>
  <si>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</si>
  <si>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</si>
  <si>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</si>
  <si>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</si>
  <si>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</si>
  <si>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</si>
  <si>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</si>
  <si>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</si>
  <si>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</si>
  <si>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</si>
  <si>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</si>
  <si>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</si>
  <si>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</si>
  <si>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</si>
  <si>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</si>
  <si>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</si>
  <si>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</si>
  <si>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</si>
  <si>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</si>
  <si>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</si>
  <si>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</si>
  <si>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</si>
  <si>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</si>
  <si>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</si>
  <si>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</si>
  <si>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</si>
  <si>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</si>
  <si>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</si>
  <si>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</si>
  <si>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</si>
  <si>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</si>
  <si>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</si>
  <si>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</si>
  <si>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</si>
  <si>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</si>
  <si>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</si>
  <si>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</si>
  <si>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</si>
  <si>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</si>
  <si>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</si>
  <si>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</si>
  <si>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</si>
  <si>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</si>
  <si>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</si>
  <si>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</si>
  <si>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</si>
  <si>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</si>
  <si>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</si>
  <si>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</si>
  <si>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</si>
  <si>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</si>
  <si>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</si>
  <si>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</si>
  <si>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</si>
  <si>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</si>
  <si>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</si>
  <si>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</si>
  <si>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</si>
  <si>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</si>
  <si>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</si>
  <si>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</si>
  <si>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</si>
  <si>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</si>
  <si>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</si>
  <si>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</si>
  <si>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</si>
  <si>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</si>
  <si>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</si>
  <si>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</si>
  <si>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</si>
  <si>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</si>
  <si>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</si>
  <si>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</si>
  <si>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</si>
  <si>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</si>
  <si>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</si>
  <si>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</si>
  <si>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</si>
  <si>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</si>
  <si>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</si>
  <si>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</si>
  <si>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</si>
  <si>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</si>
  <si>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</si>
  <si>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</si>
  <si>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</si>
  <si>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</si>
  <si>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</si>
  <si>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</si>
  <si>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</si>
  <si>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</si>
  <si>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</si>
  <si>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</si>
  <si>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</si>
  <si>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</si>
  <si>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</si>
  <si>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</si>
  <si>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</si>
  <si>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</si>
  <si>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</si>
  <si>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</si>
  <si>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</si>
  <si>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</si>
  <si>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</si>
  <si>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</si>
  <si>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</si>
  <si>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</si>
  <si>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</si>
  <si>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</si>
  <si>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</si>
  <si>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</si>
  <si>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</si>
  <si>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</si>
  <si>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</si>
  <si>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</si>
  <si>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</si>
  <si>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</si>
  <si>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</si>
  <si>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</si>
  <si>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</si>
  <si>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</si>
  <si>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</si>
  <si>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</si>
  <si>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</si>
  <si>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</si>
  <si>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</si>
  <si>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</si>
  <si>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</si>
  <si>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</si>
  <si>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</si>
  <si>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</si>
  <si>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</si>
  <si>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</si>
  <si>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</si>
  <si>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</si>
  <si>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</si>
  <si>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</si>
  <si>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</si>
  <si>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</si>
  <si>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</si>
  <si>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</si>
  <si>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</si>
  <si>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</si>
  <si>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</si>
  <si>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</si>
  <si>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</si>
  <si>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</si>
  <si>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</si>
  <si>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</si>
  <si>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</si>
  <si>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</si>
  <si>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</si>
  <si>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</si>
  <si>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</si>
  <si>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</si>
  <si>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</si>
  <si>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</si>
  <si>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</si>
  <si>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</si>
  <si>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</si>
  <si>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</si>
  <si>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</si>
  <si>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</si>
  <si>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</si>
  <si>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</si>
  <si>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</si>
  <si>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</si>
  <si>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</si>
  <si>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</si>
  <si>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</si>
  <si>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</si>
  <si>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</si>
  <si>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</si>
  <si>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</si>
  <si>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</si>
  <si>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</si>
  <si>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</si>
  <si>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</si>
  <si>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</si>
  <si>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</si>
  <si>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</si>
  <si>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</si>
  <si>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</si>
  <si>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</si>
  <si>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</si>
  <si>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</si>
  <si>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</si>
  <si>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</si>
  <si>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</si>
  <si>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</si>
  <si>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</si>
  <si>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</si>
  <si>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</si>
  <si>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</si>
  <si>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</si>
  <si>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</si>
  <si>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</si>
  <si>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</si>
  <si>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</si>
  <si>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</si>
  <si>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</si>
  <si>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</si>
  <si>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</si>
  <si>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</si>
  <si>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</si>
  <si>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</si>
  <si>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</si>
  <si>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</si>
  <si>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</si>
  <si>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</si>
  <si>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</si>
  <si>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</si>
  <si>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</si>
  <si>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</si>
  <si>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</si>
  <si>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</si>
  <si>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</si>
  <si>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</si>
  <si>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</si>
  <si>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</si>
  <si>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</si>
  <si>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</si>
  <si>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</si>
  <si>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</si>
  <si>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</si>
  <si>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</si>
  <si>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</si>
  <si>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</si>
  <si>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</si>
  <si>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</si>
  <si>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</si>
  <si>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</si>
  <si>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</si>
  <si>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</si>
  <si>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</si>
  <si>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</si>
  <si>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</si>
  <si>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</si>
  <si>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</si>
  <si>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</si>
  <si>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</si>
  <si>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</si>
  <si>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</si>
  <si>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</si>
  <si>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</si>
  <si>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</si>
  <si>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</si>
  <si>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</si>
  <si>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</si>
  <si>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</si>
  <si>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</si>
  <si>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</si>
  <si>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</si>
  <si>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</si>
  <si>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</si>
  <si>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</si>
  <si>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</si>
  <si>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</si>
  <si>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</si>
  <si>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</si>
  <si>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</si>
  <si>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</si>
  <si>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</si>
  <si>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</si>
  <si>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</si>
  <si>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</si>
  <si>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</si>
  <si>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</si>
  <si>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</si>
  <si>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</si>
  <si>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</si>
  <si>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</si>
  <si>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</si>
  <si>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</si>
  <si>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</si>
  <si>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</si>
  <si>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</si>
  <si>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</si>
  <si>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</si>
  <si>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</si>
  <si>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</si>
  <si>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</si>
  <si>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</si>
  <si>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</si>
  <si>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</si>
  <si>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</si>
  <si>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</si>
  <si>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</si>
  <si>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</si>
  <si>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</si>
  <si>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</si>
  <si>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</si>
  <si>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</si>
  <si>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</si>
  <si>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</si>
  <si>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</si>
  <si>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</si>
  <si>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</si>
  <si>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</si>
  <si>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</si>
  <si>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</si>
  <si>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</si>
  <si>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</si>
  <si>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</si>
  <si>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</si>
  <si>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</si>
  <si>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</si>
  <si>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</si>
  <si>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</si>
  <si>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</si>
  <si>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</si>
  <si>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</si>
  <si>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</si>
  <si>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</si>
  <si>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</si>
  <si>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</si>
  <si>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</si>
  <si>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</si>
  <si>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</si>
  <si>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</si>
  <si>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</si>
  <si>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</si>
  <si>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</si>
  <si>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</si>
  <si>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</si>
  <si>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</si>
  <si>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</si>
  <si>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</si>
  <si>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</si>
  <si>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</si>
  <si>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</si>
  <si>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</si>
  <si>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</si>
  <si>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</si>
  <si>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</si>
  <si>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</si>
  <si>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</si>
  <si>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</si>
  <si>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</si>
  <si>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</si>
  <si>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</si>
  <si>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</si>
  <si>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</si>
  <si>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</si>
  <si>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</si>
  <si>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</si>
  <si>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</si>
  <si>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</si>
  <si>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</si>
  <si>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</si>
  <si>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</si>
  <si>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</si>
  <si>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</si>
  <si>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</si>
  <si>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</si>
  <si>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</si>
  <si>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</si>
  <si>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</si>
  <si>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</si>
  <si>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</si>
  <si>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</si>
  <si>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</si>
  <si>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</si>
  <si>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</si>
  <si>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</si>
  <si>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</si>
  <si>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</si>
  <si>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</si>
  <si>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</si>
  <si>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</si>
  <si>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</si>
  <si>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</si>
  <si>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</si>
  <si>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</si>
  <si>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</si>
  <si>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</si>
  <si>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</si>
  <si>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</si>
  <si>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</si>
  <si>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</si>
  <si>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</si>
  <si>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</si>
  <si>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</si>
  <si>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</si>
  <si>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</si>
  <si>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</si>
  <si>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</si>
  <si>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</si>
  <si>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</si>
  <si>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</si>
  <si>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</si>
  <si>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</si>
  <si>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</si>
  <si>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</si>
  <si>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</si>
  <si>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</si>
  <si>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</si>
  <si>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</si>
  <si>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</si>
  <si>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</si>
  <si>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</si>
  <si>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</si>
  <si>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</si>
  <si>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</si>
  <si>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</si>
  <si>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</si>
  <si>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</si>
  <si>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</si>
  <si>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</si>
  <si>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</si>
  <si>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</si>
  <si>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</si>
  <si>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</si>
  <si>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</si>
  <si>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</si>
  <si>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</si>
  <si>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</si>
  <si>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</si>
  <si>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</si>
  <si>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</si>
  <si>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</si>
  <si>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</si>
  <si>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</si>
  <si>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</si>
  <si>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</si>
  <si>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</si>
  <si>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</si>
  <si>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</si>
  <si>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</si>
  <si>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</si>
  <si>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</si>
  <si>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</si>
  <si>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</si>
  <si>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</si>
  <si>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</si>
  <si>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</si>
  <si>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</si>
  <si>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</si>
  <si>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</si>
  <si>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</si>
  <si>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</si>
  <si>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</si>
  <si>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</si>
  <si>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</si>
  <si>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</si>
  <si>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</si>
  <si>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</si>
  <si>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</si>
  <si>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</si>
  <si>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</si>
  <si>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</si>
  <si>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</si>
  <si>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</si>
  <si>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</si>
  <si>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</si>
  <si>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</si>
  <si>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</si>
  <si>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</si>
  <si>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</si>
  <si>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</si>
  <si>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</si>
  <si>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</si>
  <si>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</si>
  <si>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</si>
  <si>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</si>
  <si>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</si>
  <si>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</si>
  <si>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</si>
  <si>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</si>
  <si>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</si>
  <si>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</si>
  <si>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</si>
  <si>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</si>
  <si>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</si>
  <si>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</si>
  <si>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</si>
  <si>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</si>
  <si>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</si>
  <si>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</si>
  <si>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</si>
  <si>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</si>
  <si>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</si>
  <si>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</si>
  <si>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</si>
  <si>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</si>
  <si>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</si>
  <si>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</si>
  <si>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</si>
  <si>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</si>
  <si>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</si>
  <si>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</si>
  <si>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</si>
  <si>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</si>
  <si>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</si>
  <si>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</si>
  <si>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</si>
  <si>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</si>
  <si>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</si>
  <si>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</si>
  <si>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</si>
  <si>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</si>
  <si>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</si>
  <si>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</si>
  <si>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</si>
  <si>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</si>
  <si>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</si>
  <si>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</si>
  <si>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</si>
  <si>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</si>
  <si>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</si>
  <si>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</si>
  <si>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</si>
  <si>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</si>
  <si>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</si>
  <si>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</si>
  <si>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</si>
  <si>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</si>
  <si>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</si>
  <si>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</si>
  <si>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</si>
  <si>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</si>
  <si>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</si>
  <si>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</si>
  <si>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</si>
  <si>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</si>
  <si>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</si>
  <si>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</si>
  <si>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</si>
  <si>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</si>
  <si>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</si>
  <si>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</si>
  <si>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</si>
  <si>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</si>
  <si>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</si>
  <si>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</si>
  <si>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</si>
  <si>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</si>
  <si>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</si>
  <si>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</si>
  <si>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</si>
  <si>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</si>
  <si>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</si>
  <si>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</si>
  <si>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</si>
  <si>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</si>
  <si>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</si>
  <si>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</si>
  <si>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</si>
  <si>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</si>
  <si>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</si>
  <si>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</si>
  <si>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</si>
  <si>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</si>
  <si>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</si>
  <si>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</si>
  <si>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</si>
  <si>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</si>
  <si>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</si>
  <si>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</si>
  <si>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</si>
  <si>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</si>
  <si>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</si>
  <si>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</si>
  <si>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</si>
  <si>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</si>
  <si>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</si>
  <si>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</si>
  <si>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</si>
  <si>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</si>
  <si>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</si>
  <si>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</si>
  <si>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</si>
  <si>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</si>
  <si>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</si>
  <si>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</si>
  <si>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</si>
  <si>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</si>
  <si>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</si>
  <si>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</si>
  <si>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</si>
  <si>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</si>
  <si>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</si>
  <si>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</si>
  <si>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</si>
  <si>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</si>
  <si>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</si>
  <si>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</si>
  <si>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</si>
  <si>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</si>
  <si>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</si>
  <si>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</si>
  <si>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</si>
  <si>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</si>
  <si>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</si>
  <si>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</si>
  <si>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</si>
  <si>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</si>
  <si>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</si>
  <si>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</si>
  <si>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</si>
  <si>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</si>
  <si>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</si>
  <si>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</si>
  <si>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</si>
  <si>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</si>
  <si>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</si>
  <si>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</si>
  <si>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</si>
  <si>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</si>
  <si>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</si>
  <si>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</si>
  <si>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</si>
  <si>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</si>
  <si>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</si>
  <si>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</si>
  <si>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</si>
  <si>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</si>
  <si>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</si>
  <si>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</si>
  <si>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</si>
  <si>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</si>
  <si>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</si>
  <si>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</si>
  <si>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</si>
  <si>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</si>
  <si>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</si>
  <si>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</si>
  <si>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</si>
  <si>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</si>
  <si>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</si>
  <si>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</si>
  <si>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</si>
  <si>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</si>
  <si>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</si>
  <si>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</si>
  <si>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</si>
  <si>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</si>
  <si>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</si>
  <si>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</si>
  <si>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</si>
  <si>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</si>
  <si>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</si>
  <si>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</si>
  <si>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</si>
  <si>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</si>
  <si>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</si>
  <si>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</si>
  <si>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</si>
  <si>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</si>
  <si>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</si>
  <si>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</si>
  <si>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</si>
  <si>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</si>
  <si>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</si>
  <si>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</si>
  <si>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</si>
  <si>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</si>
  <si>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</si>
  <si>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</si>
  <si>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</si>
  <si>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</si>
  <si>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</si>
  <si>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</si>
  <si>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</si>
  <si>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</si>
  <si>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</si>
  <si>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</si>
  <si>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</si>
  <si>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</si>
  <si>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</si>
  <si>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</si>
  <si>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</si>
  <si>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</si>
  <si>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</si>
  <si>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</si>
  <si>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</si>
  <si>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</si>
  <si>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</si>
  <si>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</si>
  <si>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</si>
  <si>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</si>
  <si>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</si>
  <si>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</si>
  <si>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</si>
  <si>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</si>
  <si>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</si>
  <si>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</si>
  <si>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</si>
  <si>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</si>
  <si>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</si>
  <si>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</si>
  <si>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</si>
  <si>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</si>
  <si>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</si>
  <si>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</si>
  <si>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</si>
  <si>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</si>
  <si>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</si>
  <si>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</si>
  <si>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</si>
  <si>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</si>
  <si>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</si>
  <si>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</si>
  <si>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</si>
  <si>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</si>
  <si>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</si>
  <si>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</si>
  <si>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</si>
  <si>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</si>
  <si>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</si>
  <si>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</si>
  <si>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</si>
  <si>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</si>
  <si>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</si>
  <si>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</si>
  <si>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</si>
  <si>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</si>
  <si>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</si>
  <si>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</si>
  <si>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</si>
  <si>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</si>
  <si>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</si>
  <si>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</si>
  <si>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</si>
  <si>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</si>
  <si>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</si>
  <si>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</si>
  <si>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</si>
  <si>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</si>
  <si>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</si>
  <si>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</si>
  <si>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</si>
  <si>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</si>
  <si>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</si>
  <si>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</si>
  <si>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</si>
  <si>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</si>
  <si>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</si>
  <si>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</si>
  <si>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</si>
  <si>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</si>
  <si>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</si>
  <si>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</si>
  <si>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</si>
  <si>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</si>
  <si>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</si>
  <si>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</si>
  <si>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</si>
  <si>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</si>
  <si>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</si>
  <si>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</si>
  <si>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</si>
  <si>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</si>
  <si>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</si>
  <si>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</si>
  <si>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</si>
  <si>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</si>
  <si>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</si>
  <si>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</si>
  <si>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</si>
  <si>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</si>
  <si>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</si>
  <si>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</si>
  <si>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</si>
  <si>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</si>
  <si>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</si>
  <si>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</si>
  <si>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</si>
  <si>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</si>
  <si>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</si>
  <si>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</si>
  <si>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</si>
  <si>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</si>
  <si>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</si>
  <si>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</si>
  <si>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</si>
  <si>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</si>
  <si>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</si>
  <si>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</si>
  <si>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</si>
  <si>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</si>
  <si>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</si>
  <si>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</si>
  <si>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</si>
  <si>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</si>
  <si>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</si>
  <si>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</si>
  <si>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</si>
  <si>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</si>
  <si>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</si>
  <si>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</si>
  <si>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</si>
  <si>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</si>
  <si>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</si>
  <si>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</si>
  <si>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</si>
  <si>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</si>
  <si>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</si>
  <si>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</si>
  <si>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</si>
  <si>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</si>
  <si>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</si>
  <si>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</si>
  <si>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</si>
  <si>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</si>
  <si>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</si>
  <si>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</si>
  <si>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</si>
  <si>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</si>
  <si>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</si>
  <si>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</si>
  <si>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</si>
  <si>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</si>
  <si>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</si>
  <si>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</si>
  <si>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</si>
  <si>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</si>
  <si>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</si>
  <si>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</si>
  <si>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</si>
  <si>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</si>
  <si>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</si>
  <si>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</si>
  <si>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</si>
  <si>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</si>
  <si>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</si>
  <si>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</si>
  <si>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</si>
  <si>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</si>
  <si>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</si>
  <si>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</si>
  <si>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</si>
  <si>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</si>
  <si>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</si>
  <si>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</si>
  <si>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</si>
  <si>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</si>
  <si>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</si>
  <si>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</si>
  <si>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</si>
  <si>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</si>
  <si>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</si>
  <si>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</si>
  <si>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</si>
  <si>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</si>
  <si>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</si>
  <si>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</si>
  <si>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</si>
  <si>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</si>
  <si>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</si>
  <si>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</si>
  <si>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</si>
  <si>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</si>
  <si>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</si>
  <si>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</si>
  <si>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</si>
  <si>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</si>
  <si>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</si>
  <si>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</si>
  <si>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</si>
  <si>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</si>
  <si>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</si>
  <si>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</si>
  <si>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</si>
  <si>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</si>
  <si>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</si>
  <si>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</si>
  <si>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</si>
  <si>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</si>
  <si>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</si>
  <si>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</si>
  <si>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</si>
  <si>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</si>
  <si>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</si>
  <si>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</si>
  <si>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</si>
  <si>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</si>
  <si>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</si>
  <si>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</si>
  <si>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</si>
  <si>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</si>
  <si>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</si>
  <si>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</si>
  <si>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</si>
  <si>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</si>
  <si>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</si>
  <si>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</si>
  <si>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</si>
  <si>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</si>
  <si>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</si>
  <si>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</si>
  <si>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</si>
  <si>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</si>
  <si>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</si>
  <si>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</si>
  <si>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</si>
  <si>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</si>
  <si>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</si>
  <si>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</si>
  <si>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</si>
  <si>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</si>
  <si>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</si>
  <si>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</si>
  <si>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</si>
  <si>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</si>
  <si>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</si>
  <si>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</si>
  <si>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</si>
  <si>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</si>
  <si>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</si>
  <si>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</si>
  <si>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</si>
  <si>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</si>
  <si>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</si>
  <si>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</si>
  <si>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</si>
  <si>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</si>
  <si>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</si>
  <si>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</si>
  <si>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</si>
  <si>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</si>
  <si>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</si>
  <si>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</si>
  <si>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</si>
  <si>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</si>
  <si>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</si>
  <si>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</si>
  <si>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</si>
  <si>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</si>
  <si>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</si>
  <si>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</si>
  <si>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</si>
  <si>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</si>
  <si>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</si>
  <si>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</si>
  <si>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</si>
  <si>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</si>
  <si>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</si>
  <si>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</si>
  <si>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</si>
  <si>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</si>
  <si>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</si>
  <si>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</si>
  <si>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</si>
  <si>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</si>
  <si>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</si>
  <si>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</si>
  <si>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</si>
  <si>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</si>
  <si>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</si>
  <si>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</si>
  <si>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</si>
  <si>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</si>
  <si>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</si>
  <si>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</si>
  <si>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</si>
  <si>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</si>
  <si>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</si>
  <si>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</si>
  <si>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</si>
  <si>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</si>
  <si>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</si>
  <si>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</si>
  <si>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</si>
  <si>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</si>
  <si>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</si>
  <si>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</si>
  <si>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</si>
  <si>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</si>
  <si>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</si>
  <si>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</si>
  <si>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</si>
  <si>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</si>
  <si>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</si>
  <si>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</si>
  <si>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</si>
  <si>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</si>
  <si>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</si>
  <si>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</si>
  <si>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</si>
  <si>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</si>
  <si>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</si>
  <si>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</si>
  <si>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</si>
  <si>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</si>
  <si>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</si>
  <si>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</si>
  <si>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</si>
  <si>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</si>
  <si>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</si>
  <si>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</si>
  <si>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</si>
  <si>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</si>
  <si>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</si>
  <si>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</si>
  <si>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</si>
  <si>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</si>
  <si>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</si>
  <si>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</si>
  <si>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</si>
  <si>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</si>
  <si>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</si>
  <si>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</si>
  <si>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</si>
  <si>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</si>
  <si>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</si>
  <si>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</si>
  <si>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</si>
  <si>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</si>
  <si>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</si>
  <si>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</si>
  <si>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</si>
  <si>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</si>
  <si>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</si>
  <si>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</si>
  <si>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</si>
  <si>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</si>
  <si>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</si>
  <si>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</si>
  <si>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</si>
  <si>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</si>
  <si>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</si>
  <si>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</si>
  <si>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</si>
  <si>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</si>
  <si>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</si>
  <si>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</si>
  <si>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</si>
  <si>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</si>
  <si>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</si>
  <si>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</si>
  <si>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</si>
  <si>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</si>
  <si>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</si>
  <si>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</si>
  <si>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</si>
  <si>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</si>
  <si>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</si>
  <si>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</si>
  <si>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</si>
  <si>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</si>
  <si>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</si>
  <si>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</si>
  <si>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</si>
  <si>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</si>
  <si>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</si>
  <si>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</si>
  <si>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</si>
  <si>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</si>
  <si>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</si>
  <si>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</si>
  <si>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</si>
  <si>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</si>
  <si>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</si>
  <si>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</si>
  <si>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</si>
  <si>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</si>
  <si>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</si>
  <si>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</si>
  <si>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</si>
  <si>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</si>
  <si>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</si>
  <si>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</si>
  <si>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</si>
  <si>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</si>
  <si>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</si>
  <si>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</si>
  <si>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</si>
  <si>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</si>
  <si>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</si>
  <si>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</si>
  <si>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</si>
  <si>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</si>
  <si>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</si>
  <si>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</si>
  <si>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</si>
  <si>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</si>
  <si>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</si>
  <si>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</si>
  <si>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</si>
  <si>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</si>
  <si>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</si>
  <si>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</si>
  <si>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</si>
  <si>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</si>
  <si>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</si>
  <si>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</si>
  <si>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</si>
  <si>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</si>
  <si>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</si>
  <si>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</si>
  <si>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</si>
  <si>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</si>
  <si>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</si>
  <si>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</si>
  <si>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</si>
  <si>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</si>
  <si>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</si>
  <si>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</si>
  <si>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</si>
  <si>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</si>
  <si>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</si>
  <si>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</si>
  <si>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</si>
  <si>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</si>
  <si>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</si>
  <si>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</si>
  <si>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</si>
  <si>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</si>
  <si>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</si>
  <si>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</si>
  <si>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</si>
  <si>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</si>
  <si>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</si>
  <si>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</si>
  <si>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</si>
  <si>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</si>
  <si>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</si>
  <si>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</si>
  <si>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</si>
  <si>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</si>
  <si>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</si>
  <si>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</si>
  <si>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</si>
  <si>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</si>
  <si>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</si>
  <si>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</si>
  <si>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</si>
  <si>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</si>
  <si>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</si>
  <si>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</si>
  <si>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</si>
  <si>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</si>
  <si>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</si>
  <si>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</si>
  <si>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</si>
  <si>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</si>
  <si>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</si>
  <si>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</si>
  <si>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</si>
  <si>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</si>
  <si>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</si>
  <si>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</si>
  <si>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</si>
  <si>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</si>
  <si>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</si>
  <si>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</si>
  <si>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</si>
  <si>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</si>
  <si>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</si>
  <si>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</si>
  <si>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</si>
  <si>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</si>
  <si>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</si>
  <si>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</si>
  <si>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</si>
  <si>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</si>
  <si>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</si>
  <si>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</si>
  <si>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</si>
  <si>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</si>
  <si>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</si>
  <si>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</si>
  <si>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</si>
  <si>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</si>
  <si>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</si>
  <si>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</si>
  <si>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</si>
  <si>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</si>
  <si>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</si>
  <si>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</si>
  <si>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</si>
  <si>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</si>
  <si>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</si>
  <si>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</si>
  <si>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</si>
  <si>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</si>
  <si>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</si>
  <si>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</si>
  <si>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</si>
  <si>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</si>
  <si>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</si>
  <si>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</si>
  <si>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</si>
  <si>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</si>
  <si>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</si>
  <si>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</si>
  <si>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</si>
  <si>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</si>
  <si>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</si>
  <si>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</si>
  <si>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</si>
  <si>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</si>
  <si>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</si>
  <si>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</si>
  <si>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</si>
  <si>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</si>
  <si>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</si>
  <si>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</si>
  <si>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</si>
  <si>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</si>
  <si>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</si>
  <si>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</si>
  <si>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</si>
  <si>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</si>
  <si>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</si>
  <si>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</si>
  <si>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</si>
  <si>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</si>
  <si>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</si>
  <si>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</si>
  <si>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</si>
  <si>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</si>
  <si>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</si>
  <si>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</si>
  <si>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</si>
  <si>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</si>
  <si>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</si>
  <si>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</si>
  <si>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</si>
  <si>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</si>
  <si>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</si>
  <si>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</si>
  <si>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</si>
  <si>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</si>
  <si>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</si>
  <si>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</si>
  <si>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</si>
  <si>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</si>
  <si>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</si>
  <si>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</si>
  <si>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</si>
  <si>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</si>
  <si>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</si>
  <si>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</si>
  <si>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</si>
  <si>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</si>
  <si>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</si>
  <si>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</si>
  <si>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</si>
  <si>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</si>
  <si>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</si>
  <si>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</si>
  <si>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</si>
  <si>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</si>
  <si>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</si>
  <si>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</si>
  <si>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</si>
  <si>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</si>
  <si>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</si>
  <si>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</si>
  <si>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</si>
  <si>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</si>
  <si>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</si>
  <si>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</si>
  <si>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</si>
  <si>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</si>
  <si>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</si>
  <si>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</si>
  <si>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</si>
  <si>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</si>
  <si>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</si>
  <si>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</si>
  <si>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</si>
  <si>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</si>
  <si>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</si>
  <si>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</si>
  <si>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</si>
  <si>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</si>
  <si>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</si>
  <si>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</si>
  <si>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</si>
  <si>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</si>
  <si>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</si>
  <si>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</si>
  <si>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</si>
  <si>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</si>
  <si>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</si>
  <si>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</si>
  <si>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</si>
  <si>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</si>
  <si>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</si>
  <si>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</si>
  <si>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</si>
  <si>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</si>
  <si>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</si>
  <si>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</si>
  <si>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</si>
  <si>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</si>
  <si>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</si>
  <si>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</si>
  <si>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</si>
  <si>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</si>
  <si>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</si>
  <si>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</si>
  <si>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</si>
  <si>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</si>
  <si>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</si>
  <si>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</si>
  <si>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</si>
  <si>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</si>
  <si>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</si>
  <si>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</si>
  <si>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</si>
  <si>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</si>
  <si>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</si>
  <si>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</si>
  <si>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</si>
  <si>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</si>
  <si>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</si>
  <si>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</si>
  <si>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</si>
  <si>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</si>
  <si>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</si>
  <si>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</si>
  <si>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</si>
  <si>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</si>
  <si>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</si>
  <si>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</si>
  <si>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</si>
  <si>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</si>
  <si>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</si>
  <si>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</si>
  <si>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</si>
  <si>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</si>
  <si>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</si>
  <si>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</si>
  <si>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</si>
  <si>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</si>
  <si>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</si>
  <si>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</si>
  <si>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</si>
  <si>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</si>
  <si>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</si>
  <si>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</si>
  <si>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</si>
  <si>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</si>
  <si>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</si>
  <si>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</si>
  <si>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</si>
  <si>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</si>
  <si>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</si>
  <si>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</si>
  <si>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</si>
  <si>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</si>
  <si>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</si>
  <si>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</si>
  <si>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</si>
  <si>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</si>
  <si>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</si>
  <si>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</si>
  <si>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</si>
  <si>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</si>
  <si>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</si>
  <si>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</si>
  <si>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</si>
  <si>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</si>
  <si>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</si>
  <si>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</si>
  <si>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</si>
  <si>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</si>
  <si>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</si>
  <si>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</si>
  <si>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</si>
  <si>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</si>
  <si>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</si>
  <si>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</si>
  <si>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</si>
  <si>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</si>
  <si>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</si>
  <si>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</si>
  <si>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</si>
  <si>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</si>
  <si>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</si>
  <si>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</si>
  <si>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</si>
  <si>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</si>
  <si>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</si>
  <si>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</si>
  <si>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</si>
  <si>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</si>
  <si>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</si>
  <si>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</si>
  <si>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</si>
  <si>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</si>
  <si>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</si>
  <si>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</si>
  <si>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</si>
  <si>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</si>
  <si>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</si>
  <si>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</si>
  <si>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</si>
  <si>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</si>
  <si>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</si>
  <si>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</si>
  <si>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</si>
  <si>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</si>
  <si>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</si>
  <si>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</si>
  <si>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</si>
  <si>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</si>
  <si>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</si>
  <si>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</si>
  <si>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</si>
  <si>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</si>
  <si>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</si>
  <si>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</si>
  <si>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</si>
  <si>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</si>
  <si>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</si>
  <si>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</si>
  <si>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</si>
  <si>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</si>
  <si>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</si>
  <si>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</si>
  <si>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</si>
  <si>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</si>
  <si>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</si>
  <si>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</si>
  <si>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</si>
  <si>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</si>
  <si>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</si>
  <si>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</si>
  <si>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</si>
  <si>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</si>
  <si>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</si>
  <si>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</si>
  <si>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</si>
  <si>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</si>
  <si>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</si>
  <si>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</si>
  <si>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</si>
  <si>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</si>
  <si>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</si>
  <si>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</si>
  <si>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</si>
  <si>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</si>
  <si>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</si>
  <si>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</si>
  <si>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</si>
  <si>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</si>
  <si>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</si>
  <si>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</si>
  <si>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</si>
  <si>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</si>
  <si>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</si>
  <si>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</si>
  <si>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</si>
  <si>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</si>
  <si>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</si>
  <si>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</si>
  <si>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</si>
  <si>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</si>
  <si>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</si>
  <si>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</si>
  <si>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</si>
  <si>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</si>
  <si>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</si>
  <si>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</si>
  <si>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</si>
  <si>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</si>
  <si>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</si>
  <si>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</si>
  <si>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</si>
  <si>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</si>
  <si>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</si>
  <si>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</si>
  <si>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</si>
  <si>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</si>
  <si>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</si>
  <si>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</si>
  <si>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</si>
  <si>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</si>
  <si>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</si>
  <si>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</si>
  <si>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</si>
  <si>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</si>
  <si>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</si>
  <si>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</si>
  <si>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</si>
  <si>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</si>
  <si>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</si>
  <si>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</si>
  <si>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</si>
  <si>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</si>
  <si>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</si>
  <si>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</si>
  <si>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</si>
  <si>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</si>
  <si>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</si>
  <si>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</si>
  <si>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</si>
  <si>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</si>
  <si>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</si>
  <si>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</si>
  <si>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</si>
  <si>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</si>
  <si>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</si>
  <si>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</si>
  <si>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</si>
  <si>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</si>
  <si>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</si>
  <si>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</si>
  <si>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</si>
  <si>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</si>
  <si>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</si>
  <si>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</si>
  <si>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</si>
  <si>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</si>
  <si>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</si>
  <si>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</si>
  <si>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</si>
  <si>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</si>
  <si>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</si>
  <si>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</si>
  <si>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</si>
  <si>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</si>
  <si>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</si>
  <si>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</si>
  <si>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</si>
  <si>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</si>
  <si>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</si>
  <si>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</si>
  <si>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</si>
  <si>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</si>
  <si>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</si>
  <si>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</si>
  <si>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</si>
  <si>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</si>
  <si>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</si>
  <si>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</si>
  <si>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</si>
  <si>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</si>
  <si>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</si>
  <si>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</si>
  <si>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</si>
  <si>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</si>
  <si>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</si>
  <si>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</si>
  <si>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</si>
  <si>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</si>
  <si>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</si>
  <si>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</si>
  <si>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</si>
  <si>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</si>
  <si>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</si>
  <si>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</si>
  <si>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</si>
  <si>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</si>
  <si>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</si>
  <si>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</si>
  <si>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</si>
  <si>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</si>
  <si>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</si>
  <si>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</si>
  <si>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</si>
  <si>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</si>
  <si>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</si>
  <si>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</si>
  <si>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</si>
  <si>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</si>
  <si>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</si>
  <si>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</si>
  <si>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</si>
  <si>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</si>
  <si>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</si>
  <si>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</si>
  <si>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</si>
  <si>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</si>
  <si>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</si>
  <si>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</si>
  <si>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</si>
  <si>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</si>
  <si>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</si>
  <si>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</si>
  <si>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</si>
  <si>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</si>
  <si>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</si>
  <si>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</si>
  <si>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</si>
  <si>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</si>
  <si>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</si>
  <si>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</si>
  <si>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</si>
  <si>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</si>
  <si>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</si>
  <si>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</si>
  <si>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</si>
  <si>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</si>
  <si>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</si>
  <si>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</si>
  <si>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</si>
  <si>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</si>
  <si>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</si>
  <si>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</si>
  <si>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</si>
  <si>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</si>
  <si>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</si>
  <si>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</si>
  <si>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</si>
  <si>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</si>
  <si>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</si>
  <si>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</si>
  <si>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</si>
  <si>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</si>
  <si>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</si>
  <si>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</si>
  <si>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</si>
  <si>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</si>
  <si>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</si>
  <si>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</si>
  <si>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</si>
  <si>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</si>
  <si>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</si>
  <si>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</si>
  <si>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</si>
  <si>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</si>
  <si>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</si>
  <si>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</si>
  <si>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</si>
  <si>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</si>
  <si>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</si>
  <si>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</si>
  <si>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</si>
  <si>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</si>
  <si>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</si>
  <si>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</si>
  <si>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</si>
  <si>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</si>
  <si>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</si>
  <si>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</si>
  <si>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</si>
  <si>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</si>
  <si>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</si>
  <si>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</si>
  <si>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</si>
  <si>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</si>
  <si>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</si>
  <si>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</si>
  <si>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</si>
  <si>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</si>
  <si>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</si>
  <si>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</si>
  <si>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</si>
  <si>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</si>
  <si>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</si>
  <si>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</si>
  <si>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</si>
  <si>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</si>
  <si>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</si>
  <si>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</si>
  <si>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</si>
  <si>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</si>
  <si>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</si>
  <si>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</si>
  <si>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</si>
  <si>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</si>
  <si>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</si>
  <si>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</si>
  <si>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</si>
  <si>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</si>
  <si>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</si>
  <si>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</si>
  <si>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</si>
  <si>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</si>
  <si>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</si>
  <si>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</si>
  <si>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</si>
  <si>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</si>
  <si>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</si>
  <si>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</si>
  <si>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</si>
  <si>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</si>
  <si>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</si>
  <si>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</si>
  <si>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</si>
  <si>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</si>
  <si>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</si>
  <si>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</si>
  <si>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</si>
  <si>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</si>
  <si>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</si>
  <si>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</si>
  <si>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</si>
  <si>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</si>
  <si>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</si>
  <si>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</si>
  <si>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</si>
  <si>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</si>
  <si>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</si>
  <si>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</si>
  <si>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</si>
  <si>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</si>
  <si>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</si>
  <si>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</si>
  <si>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</si>
  <si>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</si>
  <si>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</si>
  <si>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</si>
  <si>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</si>
  <si>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</si>
  <si>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</si>
  <si>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</si>
  <si>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</si>
  <si>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</si>
  <si>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</si>
  <si>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</si>
  <si>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</si>
  <si>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</si>
  <si>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</si>
  <si>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</si>
  <si>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</si>
  <si>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</si>
  <si>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</si>
  <si>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</si>
  <si>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</si>
  <si>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</si>
  <si>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</si>
  <si>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</si>
  <si>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</si>
  <si>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</si>
  <si>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</si>
  <si>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</si>
  <si>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</si>
  <si>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</si>
  <si>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</si>
  <si>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</si>
  <si>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</si>
  <si>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</si>
  <si>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</si>
  <si>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</si>
  <si>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</si>
  <si>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</si>
  <si>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</si>
  <si>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</si>
  <si>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</si>
  <si>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</si>
  <si>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</si>
  <si>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</si>
  <si>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</si>
  <si>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</si>
  <si>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</si>
  <si>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</si>
  <si>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</si>
  <si>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</si>
  <si>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</si>
  <si>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</si>
  <si>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</si>
  <si>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</si>
  <si>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</si>
  <si>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</si>
  <si>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</si>
  <si>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</si>
  <si>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</si>
  <si>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</si>
  <si>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</si>
  <si>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</si>
  <si>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</si>
  <si>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</si>
  <si>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</si>
  <si>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</si>
  <si>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</si>
  <si>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</si>
  <si>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</si>
  <si>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</si>
  <si>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</si>
  <si>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</si>
  <si>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</si>
  <si>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</si>
  <si>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</si>
  <si>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</si>
  <si>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</si>
  <si>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</si>
  <si>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</si>
  <si>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</si>
  <si>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</si>
  <si>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</si>
  <si>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</si>
  <si>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</si>
  <si>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</si>
  <si>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</si>
  <si>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</si>
  <si>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</si>
  <si>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</si>
  <si>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</si>
  <si>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</si>
  <si>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</si>
  <si>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</si>
  <si>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</si>
  <si>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</si>
  <si>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</si>
  <si>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</si>
  <si>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</si>
  <si>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</si>
  <si>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</si>
  <si>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</si>
  <si>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</si>
  <si>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</si>
  <si>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</si>
  <si>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</si>
  <si>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</si>
  <si>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</si>
  <si>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</si>
  <si>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</si>
  <si>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</si>
  <si>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</si>
  <si>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</si>
  <si>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</si>
  <si>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</si>
  <si>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</si>
  <si>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</si>
  <si>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</si>
  <si>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</si>
  <si>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</si>
  <si>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</si>
  <si>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</si>
  <si>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</si>
  <si>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</si>
  <si>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</si>
  <si>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</si>
  <si>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</si>
  <si>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</si>
  <si>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</si>
  <si>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</si>
  <si>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</si>
  <si>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</si>
  <si>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</si>
  <si>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</si>
  <si>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</si>
  <si>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</si>
  <si>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</si>
  <si>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</si>
  <si>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</si>
  <si>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</si>
  <si>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</si>
  <si>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</si>
  <si>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</si>
  <si>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</si>
  <si>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</si>
  <si>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</si>
  <si>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</si>
  <si>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</si>
  <si>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</si>
  <si>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</si>
  <si>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</si>
  <si>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</si>
  <si>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</si>
  <si>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</si>
  <si>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</si>
  <si>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</si>
  <si>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</si>
  <si>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</si>
  <si>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</si>
  <si>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</si>
  <si>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</si>
  <si>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</si>
  <si>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</si>
  <si>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</si>
  <si>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</si>
  <si>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</si>
  <si>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</si>
  <si>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</si>
  <si>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</si>
  <si>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</si>
  <si>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</si>
  <si>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</si>
  <si>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</si>
  <si>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</si>
  <si>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</si>
  <si>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</si>
  <si>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</si>
  <si>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</si>
  <si>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</si>
  <si>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</si>
  <si>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</si>
  <si>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</si>
  <si>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</si>
  <si>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</si>
  <si>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</si>
  <si>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</si>
  <si>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</si>
  <si>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</si>
  <si>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</si>
  <si>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</si>
  <si>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</si>
  <si>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</si>
  <si>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</si>
  <si>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</si>
  <si>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</si>
  <si>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</si>
  <si>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</si>
  <si>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</si>
  <si>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</si>
  <si>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</si>
  <si>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</si>
  <si>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</si>
  <si>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</si>
  <si>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</si>
  <si>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</si>
  <si>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</si>
  <si>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</si>
  <si>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</si>
  <si>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</si>
  <si>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</si>
  <si>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</si>
  <si>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</si>
  <si>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</si>
  <si>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</si>
  <si>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</si>
  <si>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</si>
  <si>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</si>
  <si>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</si>
  <si>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</si>
  <si>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</si>
  <si>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</si>
  <si>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</si>
  <si>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</si>
  <si>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</si>
  <si>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</si>
  <si>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</si>
  <si>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</si>
  <si>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</si>
  <si>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</si>
  <si>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</si>
  <si>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</si>
  <si>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</si>
  <si>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</si>
  <si>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</si>
  <si>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</si>
  <si>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</si>
  <si>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</si>
  <si>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</si>
  <si>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</si>
  <si>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</si>
  <si>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</si>
  <si>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</si>
  <si>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</si>
  <si>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</si>
  <si>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</si>
  <si>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</si>
  <si>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</si>
  <si>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</si>
  <si>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</si>
  <si>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</si>
  <si>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</si>
  <si>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</si>
  <si>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</si>
  <si>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</si>
  <si>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</si>
  <si>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</si>
  <si>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</si>
  <si>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</si>
  <si>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</si>
  <si>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</si>
  <si>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</si>
  <si>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</si>
  <si>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</si>
  <si>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</si>
  <si>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</si>
  <si>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</si>
  <si>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</si>
  <si>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</si>
  <si>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</si>
  <si>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</si>
  <si>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</si>
  <si>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</si>
  <si>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</si>
  <si>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</si>
  <si>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</si>
  <si>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</si>
  <si>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</si>
  <si>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</si>
  <si>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</si>
  <si>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</si>
  <si>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</si>
  <si>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</si>
  <si>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</si>
  <si>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</si>
  <si>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</si>
  <si>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</si>
  <si>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</si>
  <si>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</si>
  <si>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</si>
  <si>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</si>
  <si>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</si>
  <si>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</si>
  <si>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</si>
  <si>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</si>
  <si>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</si>
  <si>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</si>
  <si>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</si>
  <si>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</si>
  <si>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</si>
  <si>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</si>
  <si>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</si>
  <si>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</si>
  <si>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</si>
  <si>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</si>
  <si>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</si>
  <si>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</si>
  <si>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</si>
  <si>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</si>
  <si>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</si>
  <si>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</si>
  <si>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</si>
  <si>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</si>
  <si>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</si>
  <si>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</si>
  <si>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</si>
  <si>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</si>
  <si>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</si>
  <si>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</si>
  <si>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</si>
  <si>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</si>
  <si>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</si>
  <si>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</si>
  <si>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</si>
  <si>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</si>
  <si>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</si>
  <si>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</si>
  <si>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</si>
  <si>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</si>
  <si>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</si>
  <si>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</si>
  <si>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</si>
  <si>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</si>
  <si>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</si>
  <si>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</si>
  <si>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</si>
  <si>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</si>
  <si>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</si>
  <si>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</si>
  <si>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</si>
  <si>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</si>
  <si>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</si>
  <si>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</si>
  <si>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</si>
  <si>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</si>
  <si>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</si>
  <si>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</si>
  <si>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</si>
  <si>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</si>
  <si>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</si>
  <si>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</si>
  <si>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</si>
  <si>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</si>
  <si>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</si>
  <si>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</si>
  <si>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</si>
  <si>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</si>
  <si>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</si>
  <si>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</si>
  <si>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</si>
  <si>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</si>
  <si>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</si>
  <si>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</si>
  <si>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</si>
  <si>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</si>
  <si>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</si>
  <si>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</si>
  <si>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</si>
  <si>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</si>
  <si>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</si>
  <si>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</si>
  <si>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</si>
  <si>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</si>
  <si>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</si>
  <si>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</si>
  <si>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</si>
  <si>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</si>
  <si>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</si>
  <si>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</si>
  <si>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</si>
  <si>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</si>
  <si>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</si>
  <si>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</si>
  <si>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</si>
  <si>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</si>
  <si>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</si>
  <si>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</si>
  <si>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</si>
  <si>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</si>
  <si>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</si>
  <si>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</si>
  <si>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</si>
  <si>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</si>
  <si>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</si>
  <si>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</si>
  <si>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</si>
  <si>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</si>
  <si>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</si>
  <si>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</si>
  <si>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</si>
  <si>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</si>
  <si>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</si>
  <si>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</si>
  <si>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</si>
  <si>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</si>
  <si>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</si>
  <si>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</si>
  <si>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</si>
  <si>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</si>
  <si>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</si>
  <si>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</si>
  <si>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</si>
  <si>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</si>
  <si>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</si>
  <si>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</si>
  <si>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</si>
  <si>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</si>
  <si>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</si>
  <si>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</si>
  <si>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</si>
  <si>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</si>
  <si>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</si>
  <si>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</si>
  <si>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</si>
  <si>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</si>
  <si>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</si>
  <si>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</si>
  <si>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</si>
  <si>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</si>
  <si>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</si>
  <si>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</si>
  <si>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</si>
  <si>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</si>
  <si>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</si>
  <si>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</si>
  <si>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</si>
  <si>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</si>
  <si>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</si>
  <si>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</si>
  <si>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</si>
  <si>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</si>
  <si>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</si>
  <si>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</si>
  <si>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</si>
  <si>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</si>
  <si>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</si>
  <si>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</si>
  <si>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</si>
  <si>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</si>
  <si>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</si>
  <si>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</si>
  <si>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</si>
  <si>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</si>
  <si>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</si>
  <si>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</si>
  <si>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</si>
  <si>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</si>
  <si>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</si>
  <si>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</si>
  <si>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</si>
  <si>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</si>
  <si>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</si>
  <si>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</si>
  <si>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</si>
  <si>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</si>
  <si>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</si>
  <si>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</si>
  <si>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</si>
  <si>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</si>
  <si>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</si>
  <si>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</si>
  <si>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</si>
  <si>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</si>
  <si>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</si>
  <si>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</si>
  <si>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</si>
  <si>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</si>
  <si>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</si>
  <si>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</si>
  <si>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</si>
  <si>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</si>
  <si>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</si>
  <si>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</si>
  <si>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</si>
  <si>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</si>
  <si>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</si>
  <si>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</si>
  <si>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</si>
  <si>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</si>
  <si>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</si>
  <si>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</si>
  <si>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</si>
  <si>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</si>
  <si>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</si>
  <si>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</si>
  <si>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</si>
  <si>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</si>
  <si>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</si>
  <si>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</si>
  <si>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</si>
  <si>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</si>
  <si>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</si>
  <si>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</si>
  <si>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</si>
  <si>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</si>
  <si>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</si>
  <si>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</si>
  <si>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</si>
  <si>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</si>
  <si>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</si>
  <si>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</si>
  <si>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</si>
  <si>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</si>
  <si>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</si>
  <si>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</si>
  <si>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</si>
  <si>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</si>
  <si>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</si>
  <si>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</si>
  <si>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</si>
  <si>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</si>
  <si>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</si>
  <si>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</si>
  <si>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</si>
  <si>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</si>
  <si>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</si>
  <si>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</si>
  <si>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</si>
  <si>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</si>
  <si>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</si>
  <si>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</si>
  <si>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</si>
  <si>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</si>
  <si>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</si>
  <si>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</si>
  <si>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</si>
  <si>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</si>
  <si>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</si>
  <si>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</si>
  <si>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</si>
  <si>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</si>
  <si>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</si>
  <si>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</si>
  <si>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</si>
  <si>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</si>
  <si>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</si>
  <si>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</si>
  <si>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</si>
  <si>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</si>
  <si>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</si>
  <si>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</si>
  <si>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</si>
  <si>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</si>
  <si>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</si>
  <si>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</si>
  <si>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</si>
  <si>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</si>
  <si>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</si>
  <si>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</si>
  <si>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</si>
  <si>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</si>
  <si>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</si>
  <si>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</si>
  <si>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</si>
  <si>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</si>
  <si>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</si>
  <si>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</si>
  <si>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</si>
  <si>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</si>
  <si>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</si>
  <si>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</si>
  <si>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</si>
  <si>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</si>
  <si>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</si>
  <si>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</si>
  <si>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</si>
  <si>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</si>
  <si>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</si>
  <si>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</si>
  <si>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</si>
  <si>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</si>
  <si>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</si>
  <si>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</si>
  <si>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</si>
  <si>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</si>
  <si>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</si>
  <si>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</si>
  <si>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</si>
  <si>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</si>
  <si>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</si>
  <si>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</si>
  <si>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</si>
  <si>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</si>
  <si>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</si>
  <si>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</si>
  <si>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</si>
  <si>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</si>
  <si>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</si>
  <si>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</si>
  <si>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</si>
  <si>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</si>
  <si>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</si>
  <si>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</si>
  <si>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</si>
  <si>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</si>
  <si>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</si>
  <si>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</si>
  <si>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</si>
  <si>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</si>
  <si>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</si>
  <si>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</si>
  <si>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</si>
  <si>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</si>
  <si>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</si>
  <si>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</si>
  <si>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</si>
  <si>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</si>
  <si>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</si>
  <si>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</si>
  <si>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</si>
  <si>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</si>
  <si>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</si>
  <si>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</si>
  <si>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</si>
  <si>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</si>
  <si>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</si>
  <si>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</si>
  <si>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</si>
  <si>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</si>
  <si>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</si>
  <si>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</si>
  <si>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</si>
  <si>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</si>
  <si>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</si>
  <si>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</si>
  <si>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</si>
  <si>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</si>
  <si>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</si>
  <si>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</si>
  <si>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</si>
  <si>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</si>
  <si>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</si>
  <si>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</si>
  <si>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</si>
  <si>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</si>
  <si>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</si>
  <si>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</si>
  <si>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</si>
  <si>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</si>
  <si>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</si>
  <si>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</si>
  <si>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</si>
  <si>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</si>
  <si>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</si>
  <si>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</si>
  <si>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</si>
  <si>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</si>
  <si>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</si>
  <si>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</si>
  <si>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</si>
  <si>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</si>
  <si>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</si>
  <si>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</si>
  <si>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</si>
  <si>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</si>
  <si>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</si>
  <si>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</si>
  <si>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</si>
  <si>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</si>
  <si>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</si>
  <si>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</si>
  <si>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</si>
  <si>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</si>
  <si>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</si>
  <si>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</si>
  <si>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</si>
  <si>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</si>
  <si>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</si>
  <si>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</si>
  <si>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</si>
  <si>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</si>
  <si>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</si>
  <si>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</si>
  <si>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</si>
  <si>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</si>
  <si>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</si>
  <si>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</si>
  <si>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</si>
  <si>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</si>
  <si>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</si>
  <si>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</si>
  <si>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</si>
  <si>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</si>
  <si>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</si>
  <si>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</si>
  <si>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</si>
  <si>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</si>
  <si>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</si>
  <si>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</si>
  <si>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</si>
  <si>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</si>
  <si>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</si>
  <si>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</si>
  <si>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</si>
  <si>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</si>
  <si>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</si>
  <si>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</si>
  <si>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</si>
  <si>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</si>
  <si>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</si>
  <si>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</si>
  <si>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</si>
  <si>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</si>
  <si>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</si>
  <si>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</si>
  <si>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</si>
  <si>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</si>
  <si>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</si>
  <si>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</si>
  <si>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</si>
  <si>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</si>
  <si>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</si>
  <si>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</si>
  <si>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</si>
  <si>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</si>
  <si>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</si>
  <si>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</si>
  <si>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</si>
  <si>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</si>
  <si>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</si>
  <si>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</si>
  <si>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</si>
  <si>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</si>
  <si>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</si>
  <si>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</si>
  <si>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</si>
  <si>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</si>
  <si>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</si>
  <si>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</si>
  <si>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</si>
  <si>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</si>
  <si>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</si>
  <si>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</si>
  <si>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</si>
  <si>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</si>
  <si>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</si>
  <si>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</si>
  <si>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</si>
  <si>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</si>
  <si>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</si>
  <si>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</si>
  <si>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</si>
  <si>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</si>
  <si>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</si>
  <si>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</si>
  <si>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</si>
  <si>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</si>
  <si>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</si>
  <si>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</si>
  <si>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</si>
  <si>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</si>
  <si>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</si>
  <si>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</si>
  <si>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</si>
  <si>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</si>
  <si>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</si>
  <si>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</si>
  <si>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</si>
  <si>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</si>
  <si>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</si>
  <si>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</si>
  <si>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</si>
  <si>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</si>
  <si>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</si>
  <si>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</si>
  <si>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</si>
  <si>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</si>
  <si>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</si>
  <si>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</si>
  <si>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</si>
  <si>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</si>
  <si>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</si>
  <si>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</si>
  <si>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</si>
  <si>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</si>
  <si>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</si>
  <si>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</si>
  <si>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</si>
  <si>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</si>
  <si>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</si>
  <si>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</si>
  <si>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</si>
  <si>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</si>
  <si>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</si>
  <si>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</si>
  <si>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</si>
  <si>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</si>
  <si>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</si>
  <si>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</si>
  <si>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</si>
  <si>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</si>
  <si>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</si>
  <si>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</si>
  <si>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</si>
  <si>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</si>
  <si>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</si>
  <si>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</si>
  <si>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</si>
  <si>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</si>
  <si>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</si>
  <si>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</si>
  <si>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</si>
  <si>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</si>
  <si>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</si>
  <si>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</si>
  <si>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</si>
  <si>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</si>
  <si>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</si>
  <si>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</si>
  <si>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</si>
  <si>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</si>
  <si>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</si>
  <si>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</si>
  <si>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</si>
  <si>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</si>
  <si>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</si>
  <si>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</si>
  <si>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</si>
  <si>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</si>
  <si>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</si>
  <si>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</si>
  <si>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</si>
  <si>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</si>
  <si>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</si>
  <si>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</si>
  <si>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</si>
  <si>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</si>
  <si>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</si>
  <si>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</si>
  <si>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</si>
  <si>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</si>
  <si>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</si>
  <si>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</si>
  <si>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</si>
  <si>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</si>
  <si>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</si>
  <si>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</si>
  <si>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</si>
  <si>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</si>
  <si>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</si>
  <si>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</si>
  <si>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</si>
  <si>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</si>
  <si>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</si>
  <si>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</si>
  <si>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</si>
  <si>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</si>
  <si>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</si>
  <si>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</si>
  <si>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</si>
  <si>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</si>
  <si>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</si>
  <si>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</si>
  <si>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</si>
  <si>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</si>
  <si>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</si>
  <si>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</si>
  <si>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</si>
  <si>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</si>
  <si>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</si>
  <si>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</si>
  <si>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</si>
  <si>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</si>
  <si>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</si>
  <si>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</si>
  <si>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</si>
  <si>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</si>
  <si>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</si>
  <si>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</si>
  <si>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</si>
  <si>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</si>
  <si>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</si>
  <si>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</si>
  <si>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</si>
  <si>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</si>
  <si>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</si>
  <si>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</si>
  <si>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</si>
  <si>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</si>
  <si>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</si>
  <si>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</si>
  <si>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</si>
  <si>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</si>
  <si>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</si>
  <si>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</si>
  <si>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</si>
  <si>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</si>
  <si>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</si>
  <si>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</si>
  <si>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</si>
  <si>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</si>
  <si>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</si>
  <si>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</si>
  <si>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</si>
  <si>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</si>
  <si>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</si>
  <si>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</si>
  <si>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</si>
  <si>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</si>
  <si>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</si>
  <si>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</si>
  <si>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</si>
  <si>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</si>
  <si>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</si>
  <si>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</si>
  <si>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</si>
  <si>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</si>
  <si>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</si>
  <si>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</si>
  <si>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</si>
  <si>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</si>
  <si>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</si>
  <si>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</si>
  <si>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</si>
  <si>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</si>
  <si>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</si>
  <si>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</si>
  <si>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</si>
  <si>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</si>
  <si>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</si>
  <si>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</si>
  <si>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</si>
  <si>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</si>
  <si>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</si>
  <si>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</si>
  <si>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</si>
  <si>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</si>
  <si>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</si>
  <si>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</si>
  <si>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</si>
  <si>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</si>
  <si>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</si>
  <si>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</si>
  <si>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</si>
  <si>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</si>
  <si>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</si>
  <si>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</si>
  <si>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</si>
  <si>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</si>
  <si>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</si>
  <si>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</si>
  <si>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</si>
  <si>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</si>
  <si>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</si>
  <si>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</si>
  <si>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</si>
  <si>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</si>
  <si>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</si>
  <si>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</si>
  <si>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</si>
  <si>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</si>
  <si>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</si>
  <si>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</si>
  <si>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</si>
  <si>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</si>
  <si>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</si>
  <si>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</si>
  <si>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</si>
  <si>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</si>
  <si>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</si>
  <si>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</si>
  <si>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</si>
  <si>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</si>
  <si>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</si>
  <si>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</si>
  <si>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</si>
  <si>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</si>
  <si>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</si>
  <si>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</si>
  <si>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</si>
  <si>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</si>
  <si>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</si>
  <si>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</si>
  <si>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</si>
  <si>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</si>
  <si>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</si>
  <si>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</si>
  <si>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</si>
  <si>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</si>
  <si>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</si>
  <si>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</si>
  <si>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</si>
  <si>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</si>
  <si>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</si>
  <si>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</si>
  <si>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</si>
  <si>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</si>
  <si>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</si>
  <si>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</si>
  <si>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</si>
  <si>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</si>
  <si>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</si>
  <si>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</si>
  <si>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</si>
  <si>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</si>
  <si>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</si>
  <si>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</si>
  <si>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</si>
  <si>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</si>
  <si>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</si>
  <si>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</si>
  <si>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</si>
  <si>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</si>
  <si>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</si>
  <si>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</si>
  <si>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</si>
  <si>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</si>
  <si>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</si>
  <si>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</si>
  <si>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</si>
  <si>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</si>
  <si>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</si>
  <si>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</si>
  <si>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</si>
  <si>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</si>
  <si>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</si>
  <si>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</si>
  <si>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</si>
  <si>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</si>
  <si>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</si>
  <si>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</si>
  <si>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</si>
  <si>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</si>
  <si>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</si>
  <si>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</si>
  <si>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</si>
  <si>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</si>
  <si>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</si>
  <si>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</si>
  <si>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</si>
  <si>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</si>
  <si>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</si>
  <si>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</si>
  <si>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</si>
  <si>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</si>
  <si>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</si>
  <si>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</si>
  <si>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</si>
  <si>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</si>
  <si>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</si>
  <si>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</si>
  <si>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</si>
  <si>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</si>
  <si>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</si>
  <si>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</si>
  <si>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</si>
  <si>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</si>
  <si>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</si>
  <si>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</si>
  <si>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</si>
  <si>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</si>
  <si>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</si>
  <si>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</si>
  <si>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</si>
  <si>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</si>
  <si>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</si>
  <si>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</si>
  <si>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</si>
  <si>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</si>
  <si>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</si>
  <si>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</si>
  <si>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</si>
  <si>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</si>
  <si>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</si>
  <si>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</si>
  <si>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</si>
  <si>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</si>
  <si>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</si>
  <si>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</si>
  <si>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</si>
  <si>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</si>
  <si>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</si>
  <si>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</si>
  <si>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</si>
  <si>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</si>
  <si>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</si>
  <si>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</si>
  <si>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</si>
  <si>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</si>
  <si>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</si>
  <si>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</si>
  <si>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</si>
  <si>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</si>
  <si>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</si>
  <si>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</si>
  <si>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</si>
  <si>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</si>
  <si>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</si>
  <si>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</si>
  <si>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</si>
  <si>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</si>
  <si>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</si>
  <si>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</si>
  <si>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</si>
  <si>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</si>
  <si>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</si>
  <si>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</si>
  <si>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</si>
  <si>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</si>
  <si>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</si>
  <si>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</si>
  <si>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</si>
  <si>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</si>
  <si>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</si>
  <si>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</si>
  <si>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</si>
  <si>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</si>
  <si>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</si>
  <si>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</si>
  <si>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</si>
  <si>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</si>
  <si>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</si>
  <si>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</si>
  <si>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</si>
  <si>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</si>
  <si>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</si>
  <si>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</si>
  <si>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</si>
  <si>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</si>
  <si>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</si>
  <si>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</si>
  <si>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</si>
  <si>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</si>
  <si>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</si>
  <si>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</si>
  <si>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</si>
  <si>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</si>
  <si>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</si>
  <si>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</si>
  <si>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</si>
  <si>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</si>
  <si>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</si>
  <si>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</si>
  <si>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</si>
  <si>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</si>
  <si>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</si>
  <si>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</si>
  <si>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</si>
  <si>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</si>
  <si>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</si>
  <si>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</si>
  <si>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</si>
  <si>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</si>
  <si>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</si>
  <si>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</si>
  <si>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</si>
  <si>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</si>
  <si>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</si>
  <si>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</si>
  <si>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</si>
  <si>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</si>
  <si>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</si>
  <si>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</si>
  <si>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</si>
  <si>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</si>
  <si>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</si>
  <si>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</si>
  <si>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</si>
  <si>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</si>
  <si>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</si>
  <si>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</si>
  <si>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</si>
  <si>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</si>
  <si>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</si>
  <si>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</si>
  <si>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</si>
  <si>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</si>
  <si>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</si>
  <si>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</si>
  <si>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</si>
  <si>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</si>
  <si>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</si>
  <si>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</si>
  <si>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</si>
  <si>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</si>
  <si>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</si>
  <si>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</si>
  <si>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</si>
  <si>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</si>
  <si>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</si>
  <si>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</si>
  <si>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</si>
  <si>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</si>
  <si>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</si>
  <si>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</si>
  <si>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</si>
  <si>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</si>
  <si>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</si>
  <si>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</si>
  <si>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</si>
  <si>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</si>
  <si>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</si>
  <si>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</si>
  <si>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</si>
  <si>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</si>
  <si>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</si>
  <si>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</si>
  <si>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</si>
  <si>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</si>
  <si>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</si>
  <si>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</si>
  <si>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</si>
  <si>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</si>
  <si>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</si>
  <si>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</si>
  <si>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</si>
  <si>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</si>
  <si>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</si>
  <si>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</si>
  <si>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</si>
  <si>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</si>
  <si>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</si>
  <si>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</si>
  <si>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</si>
  <si>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</si>
  <si>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</si>
  <si>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</si>
  <si>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</si>
  <si>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</si>
  <si>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</si>
  <si>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</si>
  <si>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</si>
  <si>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</si>
  <si>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</si>
  <si>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</si>
  <si>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</si>
  <si>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</si>
  <si>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</si>
  <si>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</si>
  <si>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</si>
  <si>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</si>
  <si>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</si>
  <si>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</si>
  <si>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</si>
  <si>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</si>
  <si>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</si>
  <si>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</si>
  <si>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</si>
  <si>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</si>
  <si>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</si>
  <si>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</si>
  <si>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</si>
  <si>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</si>
  <si>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</si>
  <si>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</si>
  <si>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</si>
  <si>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</si>
  <si>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</si>
  <si>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</si>
  <si>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</si>
  <si>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</si>
  <si>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</si>
  <si>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</si>
  <si>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</si>
  <si>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</si>
  <si>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</si>
  <si>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</si>
  <si>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</si>
  <si>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</si>
  <si>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</si>
  <si>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</si>
  <si>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</si>
  <si>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</si>
  <si>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</si>
  <si>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</si>
  <si>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</si>
  <si>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</si>
  <si>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</si>
  <si>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</si>
  <si>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</si>
  <si>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</si>
  <si>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</si>
  <si>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</si>
  <si>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</si>
  <si>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</si>
  <si>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</si>
  <si>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</si>
  <si>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</si>
  <si>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</si>
  <si>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</si>
  <si>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</si>
  <si>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</si>
  <si>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</si>
  <si>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</si>
  <si>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</si>
  <si>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</si>
  <si>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</si>
  <si>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</si>
  <si>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</si>
  <si>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</si>
  <si>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</si>
  <si>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</si>
  <si>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</si>
  <si>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</si>
  <si>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</si>
  <si>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</si>
  <si>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</si>
  <si>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</si>
  <si>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</si>
  <si>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</si>
  <si>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</si>
  <si>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</si>
  <si>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</si>
  <si>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</si>
  <si>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</si>
  <si>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</si>
  <si>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</si>
  <si>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</si>
  <si>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</si>
  <si>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</si>
  <si>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</si>
  <si>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</si>
  <si>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</si>
  <si>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</si>
  <si>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</si>
  <si>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</si>
  <si>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</si>
  <si>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</si>
  <si>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</si>
  <si>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</si>
  <si>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</si>
  <si>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</si>
  <si>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</si>
  <si>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</si>
  <si>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</si>
  <si>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</si>
  <si>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</si>
  <si>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</si>
  <si>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</si>
  <si>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</si>
  <si>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</si>
  <si>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</si>
  <si>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</si>
  <si>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</si>
  <si>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</si>
  <si>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</si>
  <si>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</si>
  <si>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</si>
  <si>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</si>
  <si>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</si>
  <si>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</si>
  <si>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</si>
  <si>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</si>
  <si>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</si>
  <si>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</si>
  <si>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</si>
  <si>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</si>
  <si>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</si>
  <si>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</si>
  <si>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</si>
  <si>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</si>
  <si>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</si>
  <si>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</si>
  <si>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</si>
  <si>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</si>
  <si>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</si>
  <si>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</si>
  <si>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</si>
  <si>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</si>
  <si>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</si>
  <si>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</si>
  <si>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</si>
  <si>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</si>
  <si>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</si>
  <si>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</si>
  <si>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</si>
  <si>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</si>
  <si>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</si>
  <si>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</si>
  <si>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</si>
  <si>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</si>
  <si>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</si>
  <si>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</si>
  <si>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</si>
  <si>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</si>
  <si>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</si>
  <si>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</si>
  <si>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</si>
  <si>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</si>
  <si>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</si>
  <si>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</si>
  <si>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</si>
  <si>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</si>
  <si>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</si>
  <si>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</si>
  <si>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</si>
  <si>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</si>
  <si>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</si>
  <si>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</si>
  <si>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</si>
  <si>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</si>
  <si>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</si>
  <si>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</si>
  <si>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</si>
  <si>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</si>
  <si>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</si>
  <si>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</si>
  <si>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</si>
  <si>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</si>
  <si>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</si>
  <si>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</si>
  <si>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</si>
  <si>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</si>
  <si>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</si>
  <si>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</si>
  <si>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</si>
  <si>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</si>
  <si>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</si>
  <si>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</si>
  <si>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</si>
  <si>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</si>
  <si>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</si>
  <si>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</si>
  <si>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</si>
  <si>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</si>
  <si>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</si>
  <si>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</si>
  <si>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</si>
  <si>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</si>
  <si>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</si>
  <si>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</si>
  <si>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</si>
  <si>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</si>
  <si>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</si>
  <si>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</si>
  <si>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</si>
  <si>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</si>
  <si>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</si>
  <si>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</si>
  <si>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</si>
  <si>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</si>
  <si>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</si>
  <si>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</si>
  <si>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</si>
  <si>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</si>
  <si>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</si>
  <si>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</si>
  <si>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</si>
  <si>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</si>
  <si>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</si>
  <si>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</si>
  <si>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</si>
  <si>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</si>
  <si>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</si>
  <si>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</si>
  <si>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</si>
  <si>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</si>
  <si>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</si>
  <si>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</si>
  <si>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</si>
  <si>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</si>
  <si>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</si>
  <si>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</si>
  <si>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</si>
  <si>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</si>
  <si>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</si>
  <si>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</si>
  <si>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</si>
  <si>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</si>
  <si>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</si>
  <si>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</si>
  <si>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</si>
  <si>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</si>
  <si>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</si>
  <si>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</si>
  <si>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</si>
  <si>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</si>
  <si>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</si>
  <si>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</si>
  <si>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</si>
  <si>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</si>
  <si>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</si>
  <si>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</si>
  <si>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</si>
  <si>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</si>
  <si>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</si>
  <si>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</si>
  <si>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</si>
  <si>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</si>
  <si>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</si>
  <si>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</si>
  <si>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</si>
  <si>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</si>
  <si>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</si>
  <si>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</si>
  <si>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</si>
  <si>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</si>
  <si>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</si>
  <si>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</si>
  <si>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</si>
  <si>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</si>
  <si>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</si>
  <si>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</si>
  <si>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</si>
  <si>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</si>
  <si>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</si>
  <si>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</si>
  <si>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</si>
  <si>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</si>
  <si>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</si>
  <si>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</si>
  <si>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</si>
  <si>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</si>
  <si>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</si>
  <si>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</si>
  <si>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</si>
  <si>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</si>
  <si>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</si>
  <si>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</si>
  <si>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</si>
  <si>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</si>
  <si>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</si>
  <si>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</si>
  <si>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</si>
  <si>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</si>
  <si>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</si>
  <si>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</si>
  <si>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</si>
  <si>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</si>
  <si>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</si>
  <si>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</si>
  <si>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</si>
  <si>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</si>
  <si>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</si>
  <si>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</si>
  <si>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</si>
  <si>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</si>
  <si>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</si>
  <si>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</si>
  <si>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</si>
  <si>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</si>
  <si>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</si>
  <si>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</si>
  <si>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</si>
  <si>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</si>
  <si>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</si>
  <si>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</si>
  <si>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</si>
  <si>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</si>
  <si>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</si>
  <si>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</si>
  <si>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</si>
  <si>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</si>
  <si>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</si>
  <si>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</si>
  <si>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</si>
  <si>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</si>
  <si>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</si>
  <si>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</si>
  <si>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</si>
  <si>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</si>
  <si>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</si>
  <si>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</si>
  <si>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</si>
  <si>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</si>
  <si>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</si>
  <si>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</si>
  <si>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</si>
  <si>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</si>
  <si>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</si>
  <si>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</si>
  <si>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</si>
  <si>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</si>
  <si>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</si>
  <si>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</si>
  <si>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</si>
  <si>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</si>
  <si>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</si>
  <si>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</si>
  <si>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</si>
  <si>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</si>
  <si>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</si>
  <si>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</si>
  <si>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</si>
  <si>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</si>
  <si>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</si>
  <si>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</si>
  <si>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</si>
  <si>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</si>
  <si>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</si>
  <si>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</si>
  <si>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</si>
  <si>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</si>
  <si>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</si>
  <si>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</si>
  <si>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</si>
  <si>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</si>
  <si>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</si>
  <si>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</si>
  <si>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</si>
  <si>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</si>
  <si>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</si>
  <si>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</si>
  <si>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</si>
  <si>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</si>
  <si>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</si>
  <si>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</si>
  <si>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</si>
  <si>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</si>
  <si>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</si>
  <si>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</si>
  <si>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</si>
  <si>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</si>
  <si>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</si>
  <si>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</si>
  <si>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</si>
  <si>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</si>
  <si>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</si>
  <si>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</si>
  <si>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</si>
  <si>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</si>
  <si>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</si>
  <si>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</si>
  <si>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</si>
  <si>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</si>
  <si>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</si>
  <si>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</si>
  <si>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</si>
  <si>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</si>
  <si>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</si>
  <si>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</si>
  <si>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</si>
  <si>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</si>
  <si>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</si>
  <si>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</si>
  <si>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</si>
  <si>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</si>
  <si>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</si>
  <si>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</si>
  <si>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</si>
  <si>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</si>
  <si>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</si>
  <si>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</si>
  <si>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</si>
  <si>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</si>
  <si>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</si>
  <si>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</si>
  <si>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</si>
  <si>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</si>
  <si>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</si>
  <si>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</si>
  <si>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</si>
  <si>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</si>
  <si>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</si>
  <si>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</si>
  <si>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</si>
  <si>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</si>
  <si>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</si>
  <si>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</si>
  <si>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</si>
  <si>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</si>
  <si>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</si>
  <si>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</si>
  <si>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</si>
  <si>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</si>
  <si>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</si>
  <si>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</si>
  <si>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</si>
  <si>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</si>
  <si>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</si>
  <si>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</si>
  <si>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</si>
  <si>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</si>
  <si>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</si>
  <si>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</si>
  <si>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</si>
  <si>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</si>
  <si>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</si>
  <si>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</si>
  <si>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</si>
  <si>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</si>
  <si>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</si>
  <si>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</si>
  <si>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</si>
  <si>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</si>
  <si>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</si>
  <si>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</si>
  <si>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</si>
  <si>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</si>
  <si>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</si>
  <si>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</si>
  <si>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</si>
  <si>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</si>
  <si>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</si>
  <si>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</si>
  <si>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</si>
  <si>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</si>
  <si>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</si>
  <si>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</si>
  <si>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</si>
  <si>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</si>
  <si>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</si>
  <si>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</si>
  <si>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</si>
  <si>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</si>
  <si>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</si>
  <si>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</si>
  <si>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</si>
  <si>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</si>
  <si>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</si>
  <si>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</si>
  <si>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</si>
  <si>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</si>
  <si>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</si>
  <si>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</si>
  <si>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</si>
  <si>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</si>
  <si>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</si>
  <si>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</si>
  <si>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</si>
  <si>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</si>
  <si>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</si>
  <si>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</si>
  <si>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</si>
  <si>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</si>
  <si>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</si>
  <si>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</si>
  <si>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</si>
  <si>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</si>
  <si>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</si>
  <si>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</si>
  <si>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</si>
  <si>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</si>
  <si>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</si>
  <si>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</si>
  <si>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</si>
  <si>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</si>
  <si>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</si>
  <si>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</si>
  <si>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</si>
  <si>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</si>
  <si>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</si>
  <si>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</si>
  <si>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</si>
  <si>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</si>
  <si>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</si>
  <si>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</si>
  <si>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</si>
  <si>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</si>
  <si>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</si>
  <si>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</si>
  <si>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</si>
  <si>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</si>
  <si>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</si>
  <si>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</si>
  <si>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</si>
  <si>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</si>
  <si>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</si>
  <si>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</si>
  <si>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</si>
  <si>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</si>
  <si>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</si>
  <si>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</si>
  <si>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</si>
  <si>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</si>
  <si>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</si>
  <si>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</si>
  <si>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</si>
  <si>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</si>
  <si>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</si>
  <si>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</si>
  <si>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</si>
  <si>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</si>
  <si>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</si>
  <si>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</si>
  <si>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</si>
  <si>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</si>
  <si>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</si>
  <si>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</si>
  <si>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</si>
  <si>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</si>
  <si>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</si>
  <si>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</si>
  <si>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</si>
  <si>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</si>
  <si>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</si>
  <si>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</si>
  <si>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</si>
  <si>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</si>
  <si>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</si>
  <si>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</si>
  <si>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</si>
  <si>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</si>
  <si>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</si>
  <si>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</si>
  <si>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</si>
  <si>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</si>
  <si>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</si>
  <si>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</si>
  <si>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</si>
  <si>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</si>
  <si>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</si>
  <si>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</si>
  <si>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</si>
  <si>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</si>
  <si>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</si>
  <si>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</si>
  <si>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</si>
  <si>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</si>
  <si>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</si>
  <si>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</si>
  <si>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</si>
  <si>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</si>
  <si>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</si>
  <si>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</si>
  <si>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</si>
  <si>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</si>
  <si>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</si>
  <si>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</si>
  <si>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</si>
  <si>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</si>
  <si>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</si>
  <si>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</si>
  <si>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</si>
  <si>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</si>
  <si>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</si>
  <si>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</si>
  <si>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</si>
  <si>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</si>
  <si>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</si>
  <si>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</si>
  <si>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</si>
  <si>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</si>
  <si>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</si>
  <si>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</si>
  <si>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</si>
  <si>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</si>
  <si>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</si>
  <si>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</si>
  <si>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</si>
  <si>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</si>
  <si>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</si>
  <si>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</si>
  <si>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</si>
  <si>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</si>
  <si>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</si>
  <si>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</si>
  <si>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</si>
  <si>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</si>
  <si>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</si>
  <si>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</si>
  <si>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</si>
  <si>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</si>
  <si>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</si>
  <si>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</si>
  <si>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</si>
  <si>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</si>
  <si>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</si>
  <si>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</si>
  <si>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</si>
  <si>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</si>
  <si>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</si>
  <si>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</si>
  <si>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</si>
  <si>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</si>
  <si>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</si>
  <si>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</si>
  <si>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</si>
  <si>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</si>
  <si>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</si>
  <si>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</si>
  <si>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</si>
  <si>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</si>
  <si>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</si>
  <si>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</si>
  <si>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</si>
  <si>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</si>
  <si>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</si>
  <si>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</si>
  <si>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</si>
  <si>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</si>
  <si>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</si>
  <si>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</si>
  <si>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</si>
  <si>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</si>
  <si>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</si>
  <si>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</si>
  <si>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</si>
  <si>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</si>
  <si>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</si>
  <si>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</si>
  <si>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</si>
  <si>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</si>
  <si>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</si>
  <si>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</si>
  <si>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</si>
  <si>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</si>
  <si>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</si>
  <si>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</si>
  <si>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</si>
  <si>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</si>
  <si>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</si>
  <si>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</si>
  <si>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</si>
  <si>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</si>
  <si>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</si>
  <si>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</si>
  <si>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</si>
  <si>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</si>
  <si>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</si>
  <si>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</si>
  <si>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</si>
  <si>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</si>
  <si>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</si>
  <si>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</si>
  <si>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</si>
  <si>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</si>
  <si>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</si>
  <si>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</si>
  <si>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</si>
  <si>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</si>
  <si>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</si>
  <si>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</si>
  <si>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</si>
  <si>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</si>
  <si>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</si>
  <si>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</si>
  <si>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</si>
  <si>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</si>
  <si>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</si>
  <si>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</si>
  <si>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</si>
  <si>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</si>
  <si>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</si>
  <si>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</si>
  <si>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</si>
  <si>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</si>
  <si>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</si>
  <si>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</si>
  <si>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</si>
  <si>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</si>
  <si>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</si>
  <si>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</si>
  <si>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</si>
  <si>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</si>
  <si>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</si>
  <si>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</si>
  <si>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</si>
  <si>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</si>
  <si>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</si>
  <si>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</si>
  <si>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</si>
  <si>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</si>
  <si>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</si>
  <si>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</si>
  <si>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</si>
  <si>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</si>
  <si>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</si>
  <si>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</si>
  <si>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</si>
  <si>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</si>
  <si>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</si>
  <si>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</si>
  <si>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</si>
  <si>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</si>
  <si>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</si>
  <si>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</si>
  <si>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</si>
  <si>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</si>
  <si>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</si>
  <si>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</si>
  <si>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</si>
  <si>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</si>
  <si>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</si>
  <si>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</si>
  <si>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</si>
  <si>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</si>
  <si>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</si>
  <si>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</si>
  <si>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</si>
  <si>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</si>
  <si>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</si>
  <si>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</si>
  <si>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</si>
  <si>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</si>
  <si>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</si>
  <si>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</si>
  <si>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</si>
  <si>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</si>
  <si>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</si>
  <si>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</si>
  <si>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</si>
  <si>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</si>
  <si>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</si>
  <si>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</si>
  <si>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</si>
  <si>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</si>
  <si>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</si>
  <si>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</si>
  <si>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</si>
  <si>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</si>
  <si>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</si>
  <si>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</si>
  <si>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</si>
  <si>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</si>
  <si>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</si>
  <si>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</si>
  <si>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</si>
  <si>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</si>
  <si>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</si>
  <si>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</si>
  <si>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</si>
  <si>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</si>
  <si>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</si>
  <si>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</si>
  <si>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</si>
  <si>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</si>
  <si>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</si>
  <si>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</si>
  <si>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</si>
  <si>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</si>
  <si>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</si>
  <si>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</si>
  <si>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</si>
  <si>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</si>
  <si>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</si>
  <si>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</si>
  <si>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</si>
  <si>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</si>
  <si>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</si>
  <si>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</si>
  <si>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</si>
  <si>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</si>
  <si>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</si>
  <si>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</si>
  <si>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</si>
  <si>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</si>
  <si>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</si>
  <si>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</si>
  <si>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</si>
  <si>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</si>
  <si>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</si>
  <si>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</si>
  <si>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</si>
  <si>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</si>
  <si>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</si>
  <si>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</si>
  <si>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</si>
  <si>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</si>
  <si>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</si>
  <si>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</si>
  <si>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</si>
  <si>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</si>
  <si>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</si>
  <si>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</si>
  <si>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</si>
  <si>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</si>
  <si>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</si>
  <si>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</si>
  <si>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</si>
  <si>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</si>
  <si>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</si>
  <si>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</si>
  <si>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</si>
  <si>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</si>
  <si>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</si>
  <si>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</si>
  <si>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</si>
  <si>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</si>
  <si>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</si>
  <si>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</si>
  <si>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</si>
  <si>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</si>
  <si>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</si>
  <si>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</si>
  <si>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</si>
  <si>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</si>
  <si>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</si>
  <si>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</si>
  <si>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</si>
  <si>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</si>
  <si>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</si>
  <si>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</si>
  <si>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</si>
  <si>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</si>
  <si>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</si>
  <si>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</si>
  <si>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</si>
  <si>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</si>
  <si>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</si>
  <si>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</si>
  <si>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</si>
  <si>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</si>
  <si>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</si>
  <si>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</si>
  <si>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</si>
  <si>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</si>
  <si>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</si>
  <si>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</si>
  <si>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</si>
  <si>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</si>
  <si>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</si>
  <si>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</si>
  <si>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</si>
  <si>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</si>
  <si>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</si>
  <si>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</si>
  <si>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</si>
  <si>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</si>
  <si>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</si>
  <si>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</si>
  <si>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</si>
  <si>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</si>
  <si>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</si>
  <si>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</si>
  <si>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</si>
  <si>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</si>
  <si>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</si>
  <si>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</si>
  <si>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</si>
  <si>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</si>
  <si>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</si>
  <si>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</si>
  <si>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</si>
  <si>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</si>
  <si>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</si>
  <si>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</si>
  <si>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</si>
  <si>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</si>
  <si>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</si>
  <si>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</si>
  <si>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</si>
  <si>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</si>
  <si>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</si>
  <si>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</si>
  <si>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</si>
  <si>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</si>
  <si>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</si>
  <si>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</si>
  <si>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</si>
  <si>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</si>
  <si>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</si>
  <si>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</si>
  <si>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</si>
  <si>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</si>
  <si>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</si>
  <si>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</si>
  <si>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</si>
  <si>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</si>
  <si>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</si>
  <si>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</si>
  <si>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</si>
  <si>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</si>
  <si>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</si>
  <si>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</si>
  <si>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</si>
  <si>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</si>
  <si>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</si>
  <si>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</si>
  <si>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</si>
  <si>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</si>
  <si>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</si>
  <si>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</si>
  <si>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</si>
  <si>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</si>
  <si>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</si>
  <si>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</si>
  <si>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</si>
  <si>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</si>
  <si>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</si>
  <si>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</si>
  <si>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</si>
  <si>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</si>
  <si>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</si>
  <si>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</si>
  <si>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</si>
  <si>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</si>
  <si>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</si>
  <si>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</si>
  <si>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</si>
  <si>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</si>
  <si>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</si>
  <si>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</si>
  <si>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</si>
  <si>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</si>
  <si>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</si>
  <si>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</si>
  <si>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</si>
  <si>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</si>
  <si>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</si>
  <si>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</si>
  <si>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</si>
  <si>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</si>
  <si>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</si>
  <si>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</si>
  <si>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</si>
  <si>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</si>
  <si>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</si>
  <si>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</si>
  <si>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</si>
  <si>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</si>
  <si>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</si>
  <si>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</si>
  <si>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</si>
  <si>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</si>
  <si>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</si>
  <si>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</si>
  <si>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</si>
  <si>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</si>
  <si>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</si>
  <si>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</si>
  <si>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</si>
  <si>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</si>
  <si>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</si>
  <si>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</si>
  <si>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</si>
  <si>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</si>
  <si>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</si>
  <si>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</si>
  <si>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</si>
  <si>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</si>
  <si>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</si>
  <si>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</si>
  <si>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</si>
  <si>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</si>
  <si>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</si>
  <si>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</si>
  <si>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</si>
  <si>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</si>
  <si>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</si>
  <si>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</si>
  <si>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</si>
  <si>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</si>
  <si>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</si>
  <si>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</si>
  <si>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</si>
  <si>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</si>
  <si>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</si>
  <si>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</si>
  <si>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</si>
  <si>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</si>
  <si>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</si>
  <si>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</si>
  <si>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</si>
  <si>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</si>
  <si>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</si>
  <si>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</si>
  <si>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</si>
  <si>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</si>
  <si>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</si>
  <si>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</si>
  <si>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</si>
  <si>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</si>
  <si>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</si>
  <si>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</si>
  <si>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</si>
  <si>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</si>
  <si>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</si>
  <si>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</si>
  <si>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</si>
  <si>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</si>
  <si>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</si>
  <si>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</si>
  <si>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</si>
  <si>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</si>
  <si>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</si>
  <si>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</si>
  <si>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</si>
  <si>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</si>
  <si>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</si>
  <si>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</si>
  <si>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</si>
  <si>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</si>
  <si>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</si>
  <si>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</si>
  <si>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</si>
  <si>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</si>
  <si>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</si>
  <si>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</si>
  <si>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</si>
  <si>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</si>
  <si>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</si>
  <si>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</si>
  <si>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</si>
  <si>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</si>
  <si>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</si>
  <si>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</si>
  <si>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</si>
  <si>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</si>
  <si>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</si>
  <si>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</si>
  <si>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</si>
  <si>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</si>
  <si>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</si>
  <si>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</si>
  <si>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</si>
  <si>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</si>
  <si>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</si>
  <si>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</si>
  <si>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</si>
  <si>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</si>
  <si>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</si>
  <si>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</si>
  <si>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</si>
  <si>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</si>
  <si>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</si>
  <si>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</si>
  <si>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</si>
  <si>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</si>
  <si>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</si>
  <si>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</si>
  <si>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</si>
  <si>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</si>
  <si>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</si>
  <si>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</si>
  <si>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</si>
  <si>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</si>
  <si>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</si>
  <si>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</si>
  <si>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</si>
  <si>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</si>
  <si>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</si>
  <si>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</si>
  <si>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</si>
  <si>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</si>
  <si>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</si>
  <si>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</si>
  <si>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</si>
  <si>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</si>
  <si>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</si>
  <si>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</si>
  <si>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</si>
  <si>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</si>
  <si>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</si>
  <si>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</si>
  <si>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</si>
  <si>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</si>
  <si>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</si>
  <si>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</si>
  <si>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</si>
  <si>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</si>
  <si>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</si>
  <si>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</si>
  <si>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</si>
  <si>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</si>
  <si>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</si>
  <si>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</si>
  <si>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</si>
  <si>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</si>
  <si>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</si>
  <si>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</si>
  <si>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</si>
  <si>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</si>
  <si>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</si>
  <si>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</si>
  <si>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</si>
  <si>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</si>
  <si>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</si>
  <si>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</si>
  <si>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</si>
  <si>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</si>
  <si>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</si>
  <si>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</si>
  <si>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</si>
  <si>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</si>
  <si>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</si>
  <si>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</si>
  <si>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</si>
  <si>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</si>
  <si>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</si>
  <si>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</si>
  <si>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</si>
  <si>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</si>
  <si>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</si>
  <si>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</si>
  <si>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</si>
  <si>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</si>
  <si>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</si>
  <si>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</si>
  <si>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</si>
  <si>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</si>
  <si>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</si>
  <si>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</si>
  <si>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</si>
  <si>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</si>
  <si>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</si>
  <si>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</si>
  <si>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</si>
  <si>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</si>
  <si>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</si>
  <si>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</si>
  <si>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</si>
  <si>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</si>
  <si>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</si>
  <si>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</si>
  <si>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</si>
  <si>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</si>
  <si>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</si>
  <si>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</si>
  <si>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</si>
  <si>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</si>
  <si>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</si>
  <si>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</si>
  <si>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</si>
  <si>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</si>
  <si>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</si>
  <si>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</si>
  <si>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</si>
  <si>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</si>
  <si>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</si>
  <si>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</si>
  <si>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</si>
  <si>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</si>
  <si>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</si>
  <si>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</si>
  <si>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</si>
  <si>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</si>
  <si>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</si>
  <si>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</si>
  <si>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</si>
  <si>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</si>
  <si>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</si>
  <si>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</si>
  <si>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</si>
  <si>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</si>
  <si>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</si>
  <si>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</si>
  <si>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</si>
  <si>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</si>
  <si>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</si>
  <si>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</si>
  <si>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</si>
  <si>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</si>
  <si>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</si>
  <si>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</si>
  <si>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</si>
  <si>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</si>
  <si>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</si>
  <si>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</si>
  <si>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</si>
  <si>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</si>
  <si>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</si>
  <si>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</si>
  <si>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</si>
  <si>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</si>
  <si>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</si>
  <si>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</si>
  <si>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</si>
  <si>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</si>
  <si>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</si>
  <si>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</si>
  <si>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</si>
  <si>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</si>
  <si>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</si>
  <si>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</si>
  <si>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</si>
  <si>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</si>
  <si>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</si>
  <si>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</si>
  <si>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</si>
  <si>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</si>
  <si>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</si>
  <si>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</si>
  <si>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</si>
  <si>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</si>
  <si>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</si>
  <si>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</si>
  <si>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</si>
  <si>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</si>
  <si>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</si>
  <si>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</si>
  <si>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</si>
  <si>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</si>
  <si>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</si>
  <si>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</si>
  <si>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</si>
  <si>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</si>
  <si>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</si>
  <si>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</si>
  <si>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</si>
  <si>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</si>
  <si>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</si>
  <si>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</si>
  <si>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</si>
  <si>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</si>
  <si>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</si>
  <si>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</si>
  <si>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</si>
  <si>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</si>
  <si>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</si>
  <si>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</si>
  <si>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</si>
  <si>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</si>
  <si>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</si>
  <si>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</si>
  <si>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</si>
  <si>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</si>
  <si>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</si>
  <si>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</si>
  <si>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</si>
  <si>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</si>
  <si>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</si>
  <si>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</si>
  <si>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</si>
  <si>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</si>
  <si>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</si>
  <si>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</si>
  <si>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</si>
  <si>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</si>
  <si>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</si>
  <si>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</si>
  <si>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</si>
  <si>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</si>
  <si>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</si>
  <si>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</si>
  <si>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</si>
  <si>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</si>
  <si>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</si>
  <si>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</si>
  <si>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</si>
  <si>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</si>
  <si>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</si>
  <si>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</si>
  <si>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</si>
  <si>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</si>
  <si>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</si>
  <si>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</si>
  <si>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</si>
  <si>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</si>
  <si>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</si>
  <si>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</si>
  <si>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</si>
  <si>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</si>
  <si>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</si>
  <si>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</si>
  <si>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</si>
  <si>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</si>
  <si>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</si>
  <si>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</si>
  <si>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</si>
  <si>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</si>
  <si>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</si>
  <si>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</si>
  <si>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</si>
  <si>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</si>
  <si>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</si>
  <si>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</si>
  <si>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</si>
  <si>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</si>
  <si>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</si>
  <si>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</si>
  <si>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</si>
  <si>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</si>
  <si>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</si>
  <si>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</si>
  <si>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</si>
  <si>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</si>
  <si>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</si>
  <si>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</si>
  <si>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</si>
  <si>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</si>
  <si>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</si>
  <si>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</si>
  <si>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</si>
  <si>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</si>
  <si>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</si>
  <si>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</si>
  <si>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</si>
  <si>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</si>
  <si>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</si>
  <si>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</si>
  <si>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</si>
  <si>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</si>
  <si>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</si>
  <si>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</si>
  <si>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</si>
  <si>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</si>
  <si>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</si>
  <si>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</si>
  <si>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</si>
  <si>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</si>
  <si>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</si>
  <si>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</si>
  <si>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</si>
  <si>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</si>
  <si>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</si>
  <si>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</si>
  <si>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</si>
  <si>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</si>
  <si>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</si>
  <si>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</si>
  <si>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</si>
  <si>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</si>
  <si>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</si>
  <si>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</si>
  <si>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</si>
  <si>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</si>
  <si>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</si>
  <si>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</si>
  <si>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</si>
  <si>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</si>
  <si>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</si>
  <si>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</si>
  <si>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</si>
  <si>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</si>
  <si>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</si>
  <si>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</si>
  <si>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</si>
  <si>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</si>
  <si>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</si>
  <si>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</si>
  <si>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</si>
  <si>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</si>
  <si>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</si>
  <si>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</si>
  <si>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</si>
  <si>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</si>
  <si>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</si>
  <si>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</si>
  <si>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</si>
  <si>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</si>
  <si>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</si>
  <si>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</si>
  <si>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</si>
  <si>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</si>
  <si>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</si>
  <si>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</si>
  <si>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</si>
  <si>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</si>
  <si>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</si>
  <si>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</si>
  <si>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</si>
  <si>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</si>
  <si>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</si>
  <si>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</si>
  <si>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</si>
  <si>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</si>
  <si>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</si>
  <si>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</si>
  <si>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</si>
  <si>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</si>
  <si>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</si>
  <si>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</si>
  <si>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</si>
  <si>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</si>
  <si>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</si>
  <si>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</si>
  <si>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</si>
  <si>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</si>
  <si>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</si>
  <si>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</si>
  <si>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</si>
  <si>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</si>
  <si>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</si>
  <si>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</si>
  <si>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</si>
  <si>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</si>
  <si>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</si>
  <si>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</si>
  <si>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</si>
  <si>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</si>
  <si>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</si>
  <si>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</si>
  <si>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</si>
  <si>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</si>
  <si>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</si>
  <si>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</si>
  <si>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</si>
  <si>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</si>
  <si>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</si>
  <si>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</si>
  <si>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</si>
  <si>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</si>
  <si>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</si>
  <si>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</si>
  <si>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</si>
  <si>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</si>
  <si>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</si>
  <si>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</si>
  <si>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</si>
  <si>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</si>
  <si>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</si>
  <si>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</si>
  <si>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</si>
  <si>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</si>
  <si>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</si>
  <si>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</si>
  <si>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</si>
  <si>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</si>
  <si>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</si>
  <si>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</si>
  <si>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</si>
  <si>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</si>
  <si>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</si>
  <si>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</si>
  <si>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</si>
  <si>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</si>
  <si>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</si>
  <si>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</si>
  <si>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</si>
  <si>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</si>
  <si>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</si>
  <si>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</si>
  <si>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</si>
  <si>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</si>
  <si>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</si>
  <si>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</si>
  <si>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</si>
  <si>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</si>
  <si>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</si>
  <si>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</si>
  <si>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</si>
  <si>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</si>
  <si>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</si>
  <si>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</si>
  <si>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</si>
  <si>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</si>
  <si>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</si>
  <si>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</si>
  <si>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</si>
  <si>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</si>
  <si>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</si>
  <si>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</si>
  <si>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</si>
  <si>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</si>
  <si>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</si>
  <si>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</si>
  <si>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</si>
  <si>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</si>
  <si>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</si>
  <si>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</si>
  <si>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</si>
  <si>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</si>
  <si>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</si>
  <si>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</si>
  <si>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</si>
  <si>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</si>
  <si>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</si>
  <si>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</si>
  <si>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</si>
  <si>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</si>
  <si>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</si>
  <si>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</si>
  <si>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</si>
  <si>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</si>
  <si>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</si>
  <si>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</si>
  <si>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</si>
  <si>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</si>
  <si>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</si>
  <si>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</si>
  <si>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</si>
  <si>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</si>
  <si>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</si>
  <si>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</si>
  <si>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</si>
  <si>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</si>
  <si>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</si>
  <si>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</si>
  <si>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</si>
  <si>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</si>
  <si>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</si>
  <si>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</si>
  <si>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</si>
  <si>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</si>
  <si>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</si>
  <si>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</si>
  <si>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</si>
  <si>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</si>
  <si>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</si>
  <si>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</si>
  <si>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</si>
  <si>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</si>
  <si>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</si>
  <si>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</si>
  <si>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</si>
  <si>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</si>
  <si>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</si>
  <si>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</si>
  <si>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</si>
  <si>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</si>
  <si>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</si>
  <si>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</si>
  <si>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</si>
  <si>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</si>
  <si>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</si>
  <si>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</si>
  <si>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</si>
  <si>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</si>
  <si>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</si>
  <si>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</si>
  <si>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</si>
  <si>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</si>
  <si>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</si>
  <si>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</si>
  <si>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</si>
  <si>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</si>
  <si>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</si>
  <si>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</si>
  <si>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</si>
  <si>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</si>
  <si>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</si>
  <si>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</si>
  <si>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</si>
  <si>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</si>
  <si>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</si>
  <si>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</si>
  <si>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</si>
  <si>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</si>
  <si>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</si>
  <si>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</si>
  <si>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</si>
  <si>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</si>
  <si>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</si>
  <si>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</si>
  <si>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</si>
  <si>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</si>
  <si>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</si>
  <si>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</si>
  <si>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</si>
  <si>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</si>
  <si>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</si>
  <si>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</si>
  <si>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</si>
  <si>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</si>
  <si>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</si>
  <si>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</si>
  <si>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</si>
  <si>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</si>
  <si>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</si>
  <si>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</si>
  <si>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</si>
  <si>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</si>
  <si>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</si>
  <si>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</si>
  <si>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</si>
  <si>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</si>
  <si>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</si>
  <si>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</si>
  <si>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</si>
  <si>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</si>
  <si>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</si>
  <si>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</si>
  <si>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</si>
  <si>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</si>
  <si>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</si>
  <si>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</si>
  <si>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</si>
  <si>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</si>
  <si>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</si>
  <si>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</si>
  <si>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</si>
  <si>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</si>
  <si>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</si>
  <si>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</si>
  <si>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</si>
  <si>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</si>
  <si>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</si>
  <si>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</si>
  <si>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</si>
  <si>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</si>
  <si>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</si>
  <si>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</si>
  <si>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</si>
  <si>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</si>
  <si>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</si>
  <si>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</si>
  <si>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</si>
  <si>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</si>
  <si>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</si>
  <si>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</si>
  <si>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</si>
  <si>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</si>
  <si>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</si>
  <si>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</si>
  <si>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</si>
  <si>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</si>
  <si>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</si>
  <si>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</si>
  <si>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</si>
  <si>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</si>
  <si>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</si>
  <si>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</si>
  <si>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</si>
  <si>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</si>
  <si>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</si>
  <si>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</si>
  <si>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</si>
  <si>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</si>
  <si>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</si>
  <si>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</si>
  <si>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</si>
  <si>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</si>
  <si>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</si>
  <si>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</si>
  <si>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</si>
  <si>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</si>
  <si>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</si>
  <si>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</si>
  <si>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</si>
  <si>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</si>
  <si>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</si>
  <si>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</si>
  <si>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</si>
  <si>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</si>
  <si>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</si>
  <si>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</si>
  <si>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</si>
  <si>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</si>
  <si>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</si>
  <si>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</si>
  <si>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</si>
  <si>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</si>
  <si>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</si>
  <si>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</si>
  <si>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</si>
  <si>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</si>
  <si>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</si>
  <si>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</si>
  <si>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</si>
  <si>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</si>
  <si>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</si>
  <si>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</si>
  <si>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</si>
  <si>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</si>
  <si>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</si>
  <si>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</si>
  <si>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</si>
  <si>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</si>
  <si>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</si>
  <si>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</si>
  <si>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</si>
  <si>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</si>
  <si>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</si>
  <si>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</si>
  <si>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</si>
  <si>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</si>
  <si>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</si>
  <si>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</si>
  <si>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</si>
  <si>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</si>
  <si>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</si>
  <si>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</si>
  <si>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</si>
  <si>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</si>
  <si>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</si>
  <si>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</si>
  <si>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</si>
  <si>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</si>
  <si>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</si>
  <si>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</si>
  <si>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</si>
  <si>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</si>
  <si>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</si>
  <si>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</si>
  <si>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</si>
  <si>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</si>
  <si>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</si>
  <si>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</si>
  <si>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</si>
  <si>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</si>
  <si>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</si>
  <si>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</si>
  <si>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</si>
  <si>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</si>
  <si>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</si>
  <si>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</si>
  <si>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</si>
  <si>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</si>
  <si>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</si>
  <si>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</si>
  <si>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</si>
  <si>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</si>
  <si>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</si>
  <si>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</si>
  <si>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</si>
  <si>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</si>
  <si>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</si>
  <si>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</si>
  <si>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</si>
  <si>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</si>
  <si>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</si>
  <si>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</si>
  <si>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</si>
  <si>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</si>
  <si>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</si>
  <si>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</si>
  <si>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</si>
  <si>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</si>
  <si>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</si>
  <si>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</si>
  <si>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</si>
  <si>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</si>
  <si>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</si>
  <si>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</si>
  <si>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</si>
  <si>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</si>
  <si>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</si>
  <si>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</si>
  <si>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</si>
  <si>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</si>
  <si>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</si>
  <si>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</si>
  <si>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</si>
  <si>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</si>
  <si>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</si>
  <si>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</si>
  <si>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</si>
  <si>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</si>
  <si>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</si>
  <si>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</si>
  <si>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</si>
  <si>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</si>
  <si>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</si>
  <si>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</si>
  <si>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</si>
  <si>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</si>
  <si>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</si>
  <si>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</si>
  <si>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</si>
  <si>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</si>
  <si>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</si>
  <si>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</si>
  <si>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</si>
  <si>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</si>
  <si>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</si>
  <si>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</si>
  <si>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</si>
  <si>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</si>
  <si>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</si>
  <si>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</si>
  <si>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</si>
  <si>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</si>
  <si>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</si>
  <si>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</si>
  <si>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</si>
  <si>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</si>
  <si>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</si>
  <si>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</si>
  <si>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</si>
  <si>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</si>
  <si>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</si>
  <si>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</si>
  <si>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</si>
  <si>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</si>
  <si>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</si>
  <si>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</si>
  <si>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</si>
  <si>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</si>
  <si>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</si>
  <si>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</si>
  <si>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</si>
  <si>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</si>
  <si>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</si>
  <si>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</si>
  <si>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</si>
  <si>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</si>
  <si>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</si>
  <si>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</si>
  <si>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</si>
  <si>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</si>
  <si>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</si>
  <si>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</si>
  <si>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</si>
  <si>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</si>
  <si>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</si>
  <si>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</si>
  <si>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</si>
  <si>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</si>
  <si>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</si>
  <si>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</si>
  <si>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</si>
  <si>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</si>
  <si>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</si>
  <si>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</si>
  <si>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</si>
  <si>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</si>
  <si>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</si>
  <si>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</si>
  <si>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</si>
  <si>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</si>
  <si>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</si>
  <si>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</si>
  <si>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</si>
  <si>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</si>
  <si>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</si>
  <si>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</si>
  <si>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</si>
  <si>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</si>
  <si>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</si>
  <si>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</si>
  <si>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</si>
  <si>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</si>
  <si>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</si>
  <si>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</si>
  <si>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</si>
  <si>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</si>
  <si>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</si>
  <si>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</si>
  <si>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</si>
  <si>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</si>
  <si>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</si>
  <si>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</si>
  <si>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</si>
  <si>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</si>
  <si>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</si>
  <si>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</si>
  <si>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</si>
  <si>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</si>
  <si>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</si>
  <si>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</si>
  <si>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</si>
  <si>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</si>
  <si>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</si>
  <si>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</si>
  <si>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</si>
  <si>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</si>
  <si>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</si>
  <si>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</si>
  <si>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</si>
  <si>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</si>
  <si>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</si>
  <si>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</si>
  <si>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</si>
  <si>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</si>
  <si>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</si>
  <si>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</si>
  <si>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</si>
  <si>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</si>
  <si>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</si>
  <si>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</si>
  <si>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</si>
  <si>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</si>
  <si>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</si>
  <si>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</si>
  <si>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</si>
  <si>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</si>
  <si>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</si>
  <si>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</si>
  <si>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</si>
  <si>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</si>
  <si>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</si>
  <si>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</si>
  <si>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</si>
  <si>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</si>
  <si>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</si>
  <si>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</si>
  <si>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</si>
  <si>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</si>
  <si>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</si>
  <si>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</si>
  <si>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</si>
  <si>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</si>
  <si>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</si>
  <si>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</si>
  <si>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</si>
  <si>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</si>
  <si>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</si>
  <si>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</si>
  <si>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</si>
  <si>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</si>
  <si>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</si>
  <si>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</si>
  <si>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</si>
  <si>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</si>
  <si>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</si>
  <si>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</si>
  <si>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</si>
  <si>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</si>
  <si>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</si>
  <si>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</si>
  <si>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</si>
  <si>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</si>
  <si>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</si>
  <si>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</si>
  <si>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</si>
  <si>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</si>
  <si>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</si>
  <si>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</si>
  <si>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</si>
  <si>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</si>
  <si>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</si>
  <si>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</si>
  <si>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</si>
  <si>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</si>
  <si>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</si>
  <si>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</si>
  <si>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</si>
  <si>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</si>
  <si>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</si>
  <si>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</si>
  <si>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</si>
  <si>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</si>
  <si>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</si>
  <si>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</si>
  <si>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</si>
  <si>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</si>
  <si>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</si>
  <si>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</si>
  <si>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</si>
  <si>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</si>
  <si>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</si>
  <si>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</si>
  <si>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</si>
  <si>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</si>
  <si>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</si>
  <si>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</si>
  <si>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</si>
  <si>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</si>
  <si>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</si>
  <si>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</si>
  <si>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</si>
  <si>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</si>
  <si>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</si>
  <si>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</si>
  <si>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</si>
  <si>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</si>
  <si>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</si>
  <si>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</si>
  <si>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</si>
  <si>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</si>
  <si>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</si>
  <si>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</si>
  <si>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</si>
  <si>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</si>
  <si>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</si>
  <si>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</si>
  <si>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</si>
  <si>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</si>
  <si>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</si>
  <si>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</si>
  <si>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</si>
  <si>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</si>
  <si>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</si>
  <si>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</si>
  <si>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</si>
  <si>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</si>
  <si>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</si>
  <si>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</si>
  <si>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</si>
  <si>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</si>
  <si>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</si>
  <si>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</si>
  <si>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</si>
  <si>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</si>
  <si>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</si>
  <si>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</si>
  <si>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</si>
  <si>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</si>
  <si>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</si>
  <si>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</si>
  <si>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</si>
  <si>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</si>
  <si>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</si>
  <si>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</si>
  <si>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</si>
  <si>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</si>
  <si>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</si>
  <si>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</si>
  <si>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</si>
  <si>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</si>
  <si>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</si>
  <si>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</si>
  <si>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</si>
  <si>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</si>
  <si>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</si>
  <si>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</si>
  <si>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</si>
  <si>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</si>
  <si>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</si>
  <si>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</si>
  <si>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</si>
  <si>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</si>
  <si>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</si>
  <si>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</si>
  <si>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</si>
  <si>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</si>
  <si>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</si>
  <si>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</si>
  <si>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</si>
  <si>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</si>
  <si>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</si>
  <si>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</si>
  <si>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</si>
  <si>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</si>
  <si>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</si>
  <si>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</si>
  <si>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</si>
  <si>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</si>
  <si>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</si>
  <si>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</si>
  <si>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</si>
  <si>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</si>
  <si>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</si>
  <si>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</si>
  <si>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</si>
  <si>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</si>
  <si>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</si>
  <si>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</si>
  <si>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</si>
  <si>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</si>
  <si>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</si>
  <si>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</si>
  <si>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</si>
  <si>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</si>
  <si>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</si>
  <si>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</si>
  <si>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</si>
  <si>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</si>
  <si>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</si>
  <si>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</si>
  <si>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</si>
  <si>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</si>
  <si>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</si>
  <si>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</si>
  <si>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</si>
  <si>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</si>
  <si>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</si>
  <si>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</si>
  <si>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</si>
  <si>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</si>
  <si>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</si>
  <si>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</si>
  <si>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</si>
  <si>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</si>
  <si>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</si>
  <si>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</si>
  <si>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</si>
  <si>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</si>
  <si>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</si>
  <si>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</si>
  <si>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</si>
  <si>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</si>
  <si>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</si>
  <si>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</si>
  <si>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</si>
  <si>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</si>
  <si>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</si>
  <si>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</si>
  <si>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</si>
  <si>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</si>
  <si>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</si>
  <si>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</si>
  <si>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</si>
  <si>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</si>
  <si>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</si>
  <si>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</si>
  <si>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</si>
  <si>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</si>
  <si>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</si>
  <si>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</si>
  <si>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</si>
  <si>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</si>
  <si>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</si>
  <si>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</si>
  <si>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</si>
  <si>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</si>
  <si>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</si>
  <si>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</si>
  <si>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</si>
  <si>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</si>
  <si>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</si>
  <si>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</si>
  <si>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</si>
  <si>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</si>
  <si>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</si>
  <si>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</si>
  <si>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</si>
  <si>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</si>
  <si>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</si>
  <si>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</si>
  <si>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</si>
  <si>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</si>
  <si>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</si>
  <si>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</si>
  <si>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</si>
  <si>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</si>
  <si>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</si>
  <si>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</si>
  <si>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</si>
  <si>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</si>
  <si>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</si>
  <si>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</si>
  <si>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</si>
  <si>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</si>
  <si>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</si>
  <si>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</si>
  <si>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</si>
  <si>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</si>
  <si>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</si>
  <si>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</si>
  <si>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</si>
  <si>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</si>
  <si>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</si>
  <si>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</si>
  <si>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</si>
  <si>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</si>
  <si>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</si>
  <si>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</si>
  <si>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</si>
  <si>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</si>
  <si>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</si>
  <si>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</si>
  <si>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</si>
  <si>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</si>
  <si>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</si>
  <si>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</si>
  <si>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</si>
  <si>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</si>
  <si>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</si>
  <si>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</si>
  <si>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</si>
  <si>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</si>
  <si>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</si>
  <si>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</si>
  <si>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</si>
  <si>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</si>
  <si>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</si>
  <si>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</si>
  <si>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</si>
  <si>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</si>
  <si>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</si>
  <si>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</si>
  <si>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</si>
  <si>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</si>
  <si>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</si>
  <si>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</si>
  <si>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</si>
  <si>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</si>
  <si>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</si>
  <si>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</si>
  <si>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</si>
  <si>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</si>
  <si>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</si>
  <si>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</si>
  <si>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</si>
  <si>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</si>
  <si>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</si>
  <si>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</si>
  <si>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</si>
  <si>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</si>
  <si>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</si>
  <si>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</si>
  <si>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</si>
  <si>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</si>
  <si>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</si>
  <si>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</si>
  <si>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</si>
  <si>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</si>
  <si>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</si>
  <si>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</si>
  <si>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</si>
  <si>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</si>
  <si>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</si>
  <si>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</si>
  <si>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</si>
  <si>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</si>
  <si>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</si>
  <si>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</si>
  <si>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</si>
  <si>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</si>
  <si>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</si>
  <si>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</si>
  <si>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</si>
  <si>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</si>
  <si>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</si>
  <si>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</si>
  <si>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</si>
  <si>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</si>
  <si>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</si>
  <si>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</si>
  <si>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</si>
  <si>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</si>
  <si>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</si>
  <si>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</si>
  <si>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</si>
  <si>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</si>
  <si>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</si>
  <si>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</si>
  <si>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</si>
  <si>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</si>
  <si>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</si>
  <si>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</si>
  <si>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</si>
  <si>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</si>
  <si>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</si>
  <si>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</si>
  <si>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</si>
  <si>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</si>
  <si>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</si>
  <si>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</si>
  <si>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</si>
  <si>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</si>
  <si>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</si>
  <si>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</si>
  <si>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</si>
  <si>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</si>
  <si>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</si>
  <si>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</si>
  <si>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</si>
  <si>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</si>
  <si>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</si>
  <si>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</si>
  <si>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</si>
  <si>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</si>
  <si>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</si>
  <si>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</si>
  <si>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</si>
  <si>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</si>
  <si>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</si>
  <si>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</si>
  <si>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</si>
  <si>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</si>
  <si>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</si>
  <si>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</si>
  <si>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</si>
  <si>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</si>
  <si>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</si>
  <si>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</si>
  <si>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</si>
  <si>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</si>
  <si>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</si>
  <si>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</si>
  <si>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</si>
  <si>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</si>
  <si>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</si>
  <si>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</si>
  <si>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</si>
  <si>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</si>
  <si>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</si>
  <si>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</si>
  <si>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</si>
  <si>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</si>
  <si>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</si>
  <si>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</si>
  <si>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</si>
  <si>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</si>
  <si>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</si>
  <si>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</si>
  <si>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</si>
  <si>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</si>
  <si>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</si>
  <si>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</si>
  <si>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</si>
  <si>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</si>
  <si>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</si>
  <si>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</si>
  <si>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</si>
  <si>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</si>
  <si>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</si>
  <si>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</si>
  <si>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</si>
  <si>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</si>
  <si>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</si>
  <si>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</si>
  <si>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</si>
  <si>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</si>
  <si>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</si>
  <si>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</si>
  <si>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</si>
  <si>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</si>
  <si>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</si>
  <si>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</si>
  <si>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</si>
  <si>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</si>
  <si>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</si>
  <si>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</si>
  <si>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</si>
  <si>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</si>
  <si>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</si>
  <si>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</si>
  <si>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</si>
  <si>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</si>
  <si>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</si>
  <si>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</si>
  <si>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</si>
  <si>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</si>
  <si>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</si>
  <si>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</si>
  <si>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</si>
  <si>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</si>
  <si>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</si>
  <si>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</si>
  <si>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</si>
  <si>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</si>
  <si>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</si>
  <si>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</si>
  <si>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</si>
  <si>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</si>
  <si>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</si>
  <si>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</si>
  <si>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</si>
  <si>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</si>
  <si>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</si>
  <si>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</si>
  <si>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</si>
  <si>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</si>
  <si>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</si>
  <si>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</si>
  <si>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</si>
  <si>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</si>
  <si>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</si>
  <si>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</si>
  <si>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</si>
  <si>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</si>
  <si>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</si>
  <si>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</si>
  <si>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</si>
  <si>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</si>
  <si>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</si>
  <si>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</si>
  <si>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</si>
  <si>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</si>
  <si>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</si>
  <si>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</si>
  <si>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</si>
  <si>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</si>
  <si>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</si>
  <si>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</si>
  <si>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</si>
  <si>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</si>
  <si>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</si>
  <si>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</si>
  <si>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</si>
  <si>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</si>
  <si>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</si>
  <si>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</si>
  <si>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</si>
  <si>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</si>
  <si>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</si>
  <si>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</si>
  <si>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</si>
  <si>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</si>
  <si>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</si>
  <si>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</si>
  <si>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</si>
  <si>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</si>
  <si>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</si>
  <si>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</si>
  <si>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</si>
  <si>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</si>
  <si>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</si>
  <si>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</si>
  <si>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</si>
  <si>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</si>
  <si>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</si>
  <si>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</si>
  <si>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</si>
  <si>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</si>
  <si>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</si>
  <si>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</si>
  <si>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</si>
  <si>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</si>
  <si>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</si>
  <si>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</si>
  <si>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</si>
  <si>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</si>
  <si>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</si>
  <si>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</si>
  <si>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</si>
  <si>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</si>
  <si>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</si>
  <si>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</si>
  <si>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</si>
  <si>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</si>
  <si>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</si>
  <si>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</si>
  <si>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</si>
  <si>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</si>
  <si>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</si>
  <si>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</si>
  <si>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</si>
  <si>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</si>
  <si>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</si>
  <si>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</si>
  <si>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</si>
  <si>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</si>
  <si>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</si>
  <si>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</si>
  <si>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</si>
  <si>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</si>
  <si>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</si>
  <si>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</si>
  <si>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</si>
  <si>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</si>
  <si>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</si>
  <si>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</si>
  <si>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</si>
  <si>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</si>
  <si>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</si>
  <si>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</si>
  <si>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</si>
  <si>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</si>
  <si>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</si>
  <si>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</si>
  <si>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</si>
  <si>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</si>
  <si>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</si>
  <si>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</si>
  <si>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</si>
  <si>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</si>
  <si>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</si>
  <si>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</si>
  <si>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</si>
  <si>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</si>
  <si>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</si>
  <si>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</si>
  <si>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</si>
  <si>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</si>
  <si>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</si>
  <si>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</si>
  <si>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</si>
  <si>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</si>
  <si>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</si>
  <si>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</si>
  <si>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</si>
  <si>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</si>
  <si>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</si>
  <si>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</si>
  <si>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</si>
  <si>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</si>
  <si>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</si>
  <si>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</si>
  <si>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</si>
  <si>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</si>
  <si>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</si>
  <si>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</si>
  <si>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</si>
  <si>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</si>
  <si>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</si>
  <si>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</si>
  <si>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</si>
  <si>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</si>
  <si>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</si>
  <si>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</si>
  <si>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</si>
  <si>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</si>
  <si>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</si>
  <si>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</si>
  <si>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</si>
  <si>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</si>
  <si>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</si>
  <si>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</si>
  <si>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</si>
  <si>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</si>
  <si>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</si>
  <si>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</si>
  <si>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</si>
  <si>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</si>
  <si>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</si>
  <si>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</si>
  <si>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</si>
  <si>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</si>
  <si>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</si>
  <si>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</si>
  <si>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</si>
  <si>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</si>
  <si>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</si>
  <si>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</si>
  <si>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</si>
  <si>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</si>
  <si>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</si>
  <si>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</si>
  <si>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</si>
  <si>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</si>
  <si>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</si>
  <si>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</si>
  <si>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</si>
  <si>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</si>
  <si>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</si>
  <si>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</si>
  <si>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</si>
  <si>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</si>
  <si>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</si>
  <si>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</si>
  <si>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</si>
  <si>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</si>
  <si>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</si>
  <si>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</si>
  <si>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</si>
  <si>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</si>
  <si>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</si>
  <si>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</si>
  <si>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</si>
  <si>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</si>
  <si>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</si>
  <si>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</si>
  <si>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</si>
  <si>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</si>
  <si>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</si>
  <si>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</si>
  <si>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</si>
  <si>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</si>
  <si>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</si>
  <si>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</si>
  <si>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</si>
  <si>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</si>
  <si>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</si>
  <si>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</si>
  <si>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</si>
  <si>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</si>
  <si>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</si>
  <si>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</si>
  <si>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</si>
  <si>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</si>
  <si>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</si>
  <si>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</si>
  <si>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</si>
  <si>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</si>
  <si>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</si>
  <si>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</si>
  <si>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</si>
  <si>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</si>
  <si>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</si>
  <si>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</si>
  <si>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</si>
  <si>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</si>
  <si>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</si>
  <si>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</si>
  <si>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</si>
  <si>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</si>
  <si>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</si>
  <si>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</si>
  <si>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</si>
  <si>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</si>
  <si>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</si>
  <si>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</si>
  <si>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</si>
  <si>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</si>
  <si>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</si>
  <si>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</si>
  <si>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</si>
  <si>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</si>
  <si>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</si>
  <si>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</si>
  <si>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</si>
  <si>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</si>
  <si>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</si>
  <si>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</si>
  <si>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</si>
  <si>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</si>
  <si>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</si>
  <si>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</si>
  <si>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</si>
  <si>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</si>
  <si>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</si>
  <si>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</si>
  <si>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</si>
  <si>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</si>
  <si>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</si>
  <si>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</si>
  <si>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</si>
  <si>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</si>
  <si>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</si>
  <si>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</si>
  <si>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</si>
  <si>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</si>
  <si>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</si>
  <si>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</si>
  <si>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</si>
  <si>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</si>
  <si>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</si>
  <si>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</si>
  <si>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</si>
  <si>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</si>
  <si>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</si>
  <si>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</si>
  <si>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</si>
  <si>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</si>
  <si>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</si>
  <si>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</si>
  <si>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</si>
  <si>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</si>
  <si>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</si>
  <si>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</si>
  <si>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</si>
  <si>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</si>
  <si>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</si>
  <si>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</si>
  <si>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</si>
  <si>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</si>
  <si>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</si>
  <si>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</si>
  <si>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</si>
  <si>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</si>
  <si>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</si>
  <si>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</si>
  <si>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</si>
  <si>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</si>
  <si>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</si>
  <si>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</si>
  <si>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</si>
  <si>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</si>
  <si>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</si>
  <si>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</si>
  <si>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</si>
  <si>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</si>
  <si>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</si>
  <si>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</si>
  <si>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</si>
  <si>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</si>
  <si>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</si>
  <si>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</si>
  <si>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</si>
  <si>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</si>
  <si>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</si>
  <si>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</si>
  <si>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</si>
  <si>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</si>
  <si>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</si>
  <si>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</si>
  <si>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</si>
  <si>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</si>
  <si>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</si>
  <si>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</si>
  <si>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</si>
  <si>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</si>
  <si>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</si>
  <si>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</si>
  <si>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</si>
  <si>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</si>
  <si>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</si>
  <si>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</si>
  <si>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</si>
  <si>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</si>
  <si>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</si>
  <si>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</si>
  <si>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</si>
  <si>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</si>
  <si>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</si>
  <si>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</si>
  <si>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</si>
  <si>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</si>
  <si>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</si>
  <si>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</si>
  <si>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</si>
  <si>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</si>
  <si>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</si>
  <si>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</si>
  <si>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</si>
  <si>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</si>
  <si>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</si>
  <si>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</si>
  <si>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</si>
  <si>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</si>
  <si>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</si>
  <si>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</si>
  <si>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</si>
  <si>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</si>
  <si>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</si>
  <si>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</si>
  <si>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</si>
  <si>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</si>
  <si>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</si>
  <si>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</si>
  <si>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</si>
  <si>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</si>
  <si>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</si>
  <si>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</si>
  <si>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</si>
  <si>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</si>
  <si>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</si>
  <si>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</si>
  <si>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</si>
  <si>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</si>
  <si>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</si>
  <si>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</si>
  <si>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</si>
  <si>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</si>
  <si>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</si>
  <si>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</si>
  <si>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</si>
  <si>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</si>
  <si>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</si>
  <si>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</si>
  <si>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</si>
  <si>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</si>
  <si>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</si>
  <si>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</si>
  <si>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</si>
  <si>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</si>
  <si>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</si>
  <si>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</si>
  <si>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</si>
  <si>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</si>
  <si>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</si>
  <si>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</si>
  <si>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</si>
  <si>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</si>
  <si>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</si>
  <si>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</si>
  <si>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</si>
  <si>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</si>
  <si>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</si>
  <si>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</si>
  <si>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</si>
  <si>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</si>
  <si>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</si>
  <si>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</si>
  <si>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</si>
  <si>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</si>
  <si>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</si>
  <si>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</si>
  <si>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</si>
  <si>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</si>
  <si>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</si>
  <si>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</si>
  <si>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</si>
  <si>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</si>
  <si>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</si>
  <si>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</si>
  <si>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</si>
  <si>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</si>
  <si>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</si>
  <si>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</si>
  <si>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</si>
  <si>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</si>
  <si>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</si>
  <si>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</si>
  <si>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</si>
  <si>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</si>
  <si>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</si>
  <si>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</si>
  <si>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</si>
  <si>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</si>
  <si>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</si>
  <si>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</si>
  <si>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</si>
  <si>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</si>
  <si>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</si>
  <si>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</si>
  <si>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</si>
  <si>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</si>
  <si>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</si>
  <si>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</si>
  <si>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</si>
  <si>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</si>
  <si>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</si>
  <si>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</si>
  <si>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</si>
  <si>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</si>
  <si>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</si>
  <si>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</si>
  <si>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</si>
  <si>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</si>
  <si>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</si>
  <si>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</si>
  <si>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</si>
  <si>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</si>
  <si>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</si>
  <si>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</si>
  <si>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</si>
  <si>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</si>
  <si>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</si>
  <si>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</si>
  <si>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</si>
  <si>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</si>
  <si>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</si>
  <si>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</si>
  <si>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</si>
  <si>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</si>
  <si>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</si>
  <si>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</si>
  <si>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</si>
  <si>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</si>
  <si>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</si>
  <si>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</si>
  <si>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</si>
  <si>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</si>
  <si>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</si>
  <si>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</si>
  <si>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</si>
  <si>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</si>
  <si>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</si>
  <si>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</si>
  <si>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</si>
  <si>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</si>
  <si>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</si>
  <si>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</si>
  <si>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</si>
  <si>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</si>
  <si>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</si>
  <si>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</si>
  <si>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</si>
  <si>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</si>
  <si>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</si>
  <si>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</si>
  <si>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</si>
  <si>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</si>
  <si>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</si>
  <si>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</si>
  <si>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</si>
  <si>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</si>
  <si>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</si>
  <si>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</si>
  <si>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</si>
  <si>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</si>
  <si>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</si>
  <si>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</si>
  <si>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</si>
  <si>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</si>
  <si>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</si>
  <si>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</si>
  <si>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</si>
  <si>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</si>
  <si>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</si>
  <si>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</si>
  <si>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</si>
  <si>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</si>
  <si>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</si>
  <si>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</si>
  <si>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</si>
  <si>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</si>
  <si>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</si>
  <si>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</si>
  <si>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</si>
  <si>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</si>
  <si>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</si>
  <si>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</si>
  <si>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</si>
  <si>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</si>
  <si>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</si>
  <si>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</si>
  <si>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</si>
  <si>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</si>
  <si>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</si>
  <si>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</si>
  <si>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</si>
  <si>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</si>
  <si>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</si>
  <si>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</si>
  <si>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</si>
  <si>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</si>
  <si>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</si>
  <si>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</si>
  <si>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</si>
  <si>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</si>
  <si>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</si>
  <si>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</si>
  <si>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</si>
  <si>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</si>
  <si>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</si>
  <si>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</si>
  <si>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</si>
  <si>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</si>
  <si>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</si>
  <si>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</si>
  <si>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</si>
  <si>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</si>
  <si>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</si>
  <si>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</si>
  <si>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</si>
  <si>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</si>
  <si>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</si>
  <si>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</si>
  <si>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</si>
  <si>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</si>
  <si>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</si>
  <si>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</si>
  <si>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</si>
  <si>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</si>
  <si>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</si>
  <si>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</si>
  <si>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</si>
  <si>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</si>
  <si>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</si>
  <si>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</si>
  <si>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</si>
  <si>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</si>
  <si>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</si>
  <si>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</si>
  <si>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</si>
  <si>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</si>
  <si>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</si>
  <si>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</si>
  <si>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</si>
  <si>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</si>
  <si>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</si>
  <si>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</si>
  <si>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</si>
  <si>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</si>
  <si>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</si>
  <si>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</si>
  <si>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</si>
  <si>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</si>
  <si>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</si>
  <si>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</si>
  <si>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</si>
  <si>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</si>
  <si>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</si>
  <si>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</si>
  <si>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</si>
  <si>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</si>
  <si>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</si>
  <si>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</si>
  <si>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</si>
  <si>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</si>
  <si>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</si>
  <si>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</si>
  <si>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</si>
  <si>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</si>
  <si>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</si>
  <si>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</si>
  <si>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</si>
  <si>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</si>
  <si>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</si>
  <si>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</si>
  <si>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</si>
  <si>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</si>
  <si>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</si>
  <si>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</si>
  <si>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</si>
  <si>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</si>
  <si>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</si>
  <si>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</si>
  <si>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</si>
  <si>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</si>
  <si>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</si>
  <si>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</si>
  <si>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</si>
  <si>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</si>
  <si>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</si>
  <si>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</si>
  <si>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</si>
  <si>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</si>
  <si>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</si>
  <si>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</si>
  <si>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</si>
  <si>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</si>
  <si>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</si>
  <si>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</si>
  <si>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</si>
  <si>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</si>
  <si>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</si>
  <si>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</si>
  <si>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</si>
  <si>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</si>
  <si>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</si>
  <si>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</si>
  <si>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</si>
  <si>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</si>
  <si>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</si>
  <si>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</si>
  <si>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</si>
  <si>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</si>
  <si>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</si>
  <si>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</si>
  <si>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</si>
  <si>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</si>
  <si>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</si>
  <si>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</si>
  <si>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</si>
  <si>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</si>
  <si>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</si>
  <si>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</si>
  <si>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</si>
  <si>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</si>
  <si>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</si>
  <si>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</si>
  <si>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</si>
  <si>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</si>
  <si>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</si>
  <si>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</si>
  <si>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</si>
  <si>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</si>
  <si>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</si>
  <si>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</si>
  <si>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</si>
  <si>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</si>
  <si>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</si>
  <si>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</si>
  <si>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</si>
  <si>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</si>
  <si>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</si>
  <si>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</si>
  <si>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</si>
  <si>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</si>
  <si>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</si>
  <si>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</si>
  <si>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</si>
  <si>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</si>
  <si>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</si>
  <si>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</si>
  <si>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</si>
  <si>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</si>
  <si>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</si>
  <si>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</si>
  <si>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</si>
  <si>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</si>
  <si>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</si>
  <si>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</si>
  <si>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</si>
  <si>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</si>
  <si>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</si>
  <si>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</si>
  <si>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</si>
  <si>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</si>
  <si>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</si>
  <si>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</si>
  <si>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</si>
  <si>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</si>
  <si>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</si>
  <si>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</si>
  <si>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</si>
  <si>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</si>
  <si>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</si>
  <si>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</si>
  <si>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</si>
  <si>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</si>
  <si>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</si>
  <si>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</si>
  <si>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</si>
  <si>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</si>
  <si>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</si>
  <si>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</si>
  <si>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</si>
  <si>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</si>
  <si>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</si>
  <si>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</si>
  <si>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</si>
  <si>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</si>
  <si>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</si>
  <si>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</si>
  <si>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</si>
  <si>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</si>
  <si>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</si>
  <si>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</si>
  <si>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</si>
  <si>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</si>
  <si>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</si>
  <si>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</si>
  <si>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</si>
  <si>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</si>
  <si>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</si>
  <si>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</si>
  <si>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</si>
  <si>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</si>
  <si>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</si>
  <si>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</si>
  <si>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</si>
  <si>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</si>
  <si>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</si>
  <si>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</si>
  <si>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</si>
  <si>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</si>
  <si>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</si>
  <si>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</si>
  <si>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</si>
  <si>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</si>
  <si>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</si>
  <si>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</si>
  <si>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</si>
  <si>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</si>
  <si>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</si>
  <si>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</si>
  <si>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</si>
  <si>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</si>
  <si>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</si>
  <si>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</si>
  <si>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</si>
  <si>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</si>
  <si>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</si>
  <si>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</si>
  <si>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</si>
  <si>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</si>
  <si>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</si>
  <si>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</si>
  <si>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</si>
  <si>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</si>
  <si>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</si>
  <si>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</si>
  <si>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</si>
  <si>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</si>
  <si>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</si>
  <si>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</si>
  <si>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</si>
  <si>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</si>
  <si>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</si>
  <si>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</si>
  <si>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</si>
  <si>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</si>
  <si>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</si>
  <si>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</si>
  <si>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</si>
  <si>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</si>
  <si>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</si>
  <si>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</si>
  <si>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</si>
  <si>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</si>
  <si>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</si>
  <si>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</si>
  <si>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</si>
  <si>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</si>
  <si>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</si>
  <si>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</si>
  <si>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</si>
  <si>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</si>
  <si>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</si>
  <si>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</si>
  <si>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</si>
  <si>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</si>
  <si>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</si>
  <si>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</si>
  <si>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</si>
  <si>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</si>
  <si>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</si>
  <si>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</si>
  <si>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</si>
  <si>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</si>
  <si>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</si>
  <si>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</si>
  <si>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</si>
  <si>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</si>
  <si>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</si>
  <si>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</si>
  <si>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</si>
  <si>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</si>
  <si>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</si>
  <si>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</si>
  <si>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</si>
  <si>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</si>
  <si>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</si>
  <si>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</si>
  <si>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</si>
  <si>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</si>
  <si>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</si>
  <si>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</si>
  <si>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</si>
  <si>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</si>
  <si>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</si>
  <si>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</si>
  <si>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</si>
  <si>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</si>
  <si>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</si>
  <si>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</si>
  <si>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</si>
  <si>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</si>
  <si>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</si>
  <si>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</si>
  <si>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</si>
  <si>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</si>
  <si>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</si>
  <si>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</si>
  <si>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</si>
  <si>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</si>
  <si>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</si>
  <si>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</si>
  <si>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</si>
  <si>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</si>
  <si>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</si>
  <si>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</si>
  <si>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</si>
  <si>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</si>
  <si>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</si>
  <si>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</si>
  <si>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</si>
  <si>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</si>
  <si>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</si>
  <si>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</si>
  <si>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</si>
  <si>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</si>
  <si>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</si>
  <si>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</si>
  <si>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</si>
  <si>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</si>
  <si>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</si>
  <si>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</si>
  <si>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</si>
  <si>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</si>
  <si>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</si>
  <si>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</si>
  <si>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</si>
  <si>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</si>
  <si>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</si>
  <si>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</si>
  <si>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</si>
  <si>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</si>
  <si>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</si>
  <si>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</si>
  <si>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</si>
  <si>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</si>
  <si>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</si>
  <si>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</si>
  <si>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</si>
  <si>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</si>
  <si>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</si>
  <si>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</si>
  <si>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</si>
  <si>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</si>
  <si>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</si>
  <si>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</si>
  <si>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</si>
  <si>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</si>
  <si>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</si>
  <si>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</si>
  <si>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</si>
  <si>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</si>
  <si>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</si>
  <si>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</si>
  <si>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</si>
  <si>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</si>
  <si>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</si>
  <si>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</si>
  <si>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</si>
  <si>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</si>
  <si>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</si>
  <si>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</si>
  <si>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</si>
  <si>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</si>
  <si>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</si>
  <si>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</si>
  <si>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</si>
  <si>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</si>
  <si>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</si>
  <si>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</si>
  <si>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</si>
  <si>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</si>
  <si>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</si>
  <si>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</si>
  <si>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</si>
  <si>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</si>
  <si>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</si>
  <si>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</si>
  <si>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</si>
  <si>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</si>
  <si>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</si>
  <si>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</si>
  <si>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</si>
  <si>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</si>
  <si>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</si>
  <si>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</si>
  <si>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</si>
  <si>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</si>
  <si>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</si>
  <si>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</si>
  <si>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</si>
  <si>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</si>
  <si>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</si>
  <si>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</si>
  <si>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</si>
  <si>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</si>
  <si>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</si>
  <si>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</si>
  <si>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</si>
  <si>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</si>
  <si>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</si>
  <si>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</si>
  <si>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</si>
  <si>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</si>
  <si>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</si>
  <si>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</si>
  <si>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</si>
  <si>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</si>
  <si>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</si>
  <si>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</si>
  <si>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</si>
  <si>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</si>
  <si>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</si>
  <si>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</si>
  <si>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</si>
  <si>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</si>
  <si>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</si>
  <si>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</si>
  <si>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</si>
  <si>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</si>
  <si>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</si>
  <si>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</si>
  <si>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</si>
  <si>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</si>
  <si>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</si>
  <si>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</si>
  <si>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</si>
  <si>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</si>
  <si>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</si>
  <si>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</si>
  <si>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</si>
  <si>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</si>
  <si>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</si>
  <si>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</si>
  <si>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</si>
  <si>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</si>
  <si>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</si>
  <si>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</si>
  <si>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</si>
  <si>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</si>
  <si>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</si>
  <si>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</si>
  <si>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</si>
  <si>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</si>
  <si>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</si>
  <si>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</si>
  <si>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</si>
  <si>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</si>
  <si>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</si>
  <si>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</si>
  <si>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</si>
  <si>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</si>
  <si>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</si>
  <si>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</si>
  <si>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</si>
  <si>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</si>
  <si>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</si>
  <si>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</si>
  <si>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</si>
  <si>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</si>
  <si>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</si>
  <si>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</si>
  <si>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</si>
  <si>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</si>
  <si>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</si>
  <si>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</si>
  <si>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</si>
  <si>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</si>
  <si>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</si>
  <si>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</si>
  <si>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</si>
  <si>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</si>
  <si>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</si>
  <si>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</si>
  <si>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</si>
  <si>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</si>
  <si>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</si>
  <si>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</si>
  <si>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</si>
  <si>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</si>
  <si>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</si>
  <si>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</si>
  <si>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</si>
  <si>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</si>
  <si>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</si>
  <si>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</si>
  <si>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</si>
  <si>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</si>
  <si>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</si>
  <si>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</si>
  <si>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</si>
  <si>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</si>
  <si>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</si>
  <si>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</si>
  <si>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</si>
  <si>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</si>
  <si>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</si>
  <si>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</si>
  <si>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</si>
  <si>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</si>
  <si>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</si>
  <si>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</si>
  <si>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</si>
  <si>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</si>
  <si>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</si>
  <si>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</si>
  <si>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</si>
  <si>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</si>
  <si>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</si>
  <si>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</si>
  <si>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</si>
  <si>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</si>
  <si>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</si>
  <si>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</si>
  <si>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</si>
  <si>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</si>
  <si>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</si>
  <si>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</si>
  <si>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</si>
  <si>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</si>
  <si>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</si>
  <si>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</si>
  <si>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</si>
  <si>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</si>
  <si>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</si>
  <si>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</si>
  <si>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</si>
  <si>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</si>
  <si>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</si>
  <si>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</si>
  <si>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</si>
  <si>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</si>
  <si>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</si>
  <si>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</si>
  <si>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</si>
  <si>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</si>
  <si>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</si>
  <si>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</si>
  <si>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</si>
  <si>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</si>
  <si>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</si>
  <si>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</si>
  <si>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</si>
  <si>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</si>
  <si>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</si>
  <si>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</si>
  <si>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</si>
  <si>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</si>
  <si>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</si>
  <si>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</si>
  <si>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</si>
  <si>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</si>
  <si>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</si>
  <si>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</si>
  <si>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</si>
  <si>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</si>
  <si>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</si>
  <si>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</si>
  <si>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</si>
  <si>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</si>
  <si>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</si>
  <si>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</si>
  <si>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</si>
  <si>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</si>
  <si>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</si>
  <si>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</si>
  <si>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</si>
  <si>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</si>
  <si>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</si>
  <si>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</si>
  <si>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</si>
  <si>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</si>
  <si>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</si>
  <si>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</si>
  <si>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</si>
  <si>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</si>
  <si>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</si>
  <si>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</si>
  <si>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</si>
  <si>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</si>
  <si>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</si>
  <si>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</si>
  <si>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</si>
  <si>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</si>
  <si>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</si>
  <si>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</si>
  <si>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</si>
  <si>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</si>
  <si>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</si>
  <si>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</si>
  <si>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</si>
  <si>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</si>
  <si>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</si>
  <si>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</si>
  <si>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</si>
  <si>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</si>
  <si>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</si>
  <si>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</si>
  <si>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</si>
  <si>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</si>
  <si>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</si>
  <si>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</si>
  <si>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</si>
  <si>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</si>
  <si>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</si>
  <si>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</si>
  <si>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</si>
  <si>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</si>
  <si>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</si>
  <si>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</si>
  <si>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</si>
  <si>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</si>
  <si>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</si>
  <si>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</si>
  <si>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</si>
  <si>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</si>
  <si>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</si>
  <si>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</si>
  <si>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</si>
  <si>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</si>
  <si>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</si>
  <si>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</si>
  <si>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</si>
  <si>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</si>
  <si>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</si>
  <si>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</si>
  <si>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</si>
  <si>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</si>
  <si>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</si>
  <si>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</si>
  <si>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</si>
  <si>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</si>
  <si>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</si>
  <si>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</si>
  <si>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</si>
  <si>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</si>
  <si>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</si>
  <si>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</si>
  <si>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</si>
  <si>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</si>
  <si>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</si>
  <si>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</si>
  <si>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</si>
  <si>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</si>
  <si>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</si>
  <si>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</si>
  <si>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</si>
  <si>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</si>
  <si>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</si>
  <si>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</si>
  <si>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</si>
  <si>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</si>
  <si>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</si>
  <si>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</si>
  <si>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</si>
  <si>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</si>
  <si>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</si>
  <si>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</si>
  <si>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</si>
  <si>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</si>
  <si>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</si>
  <si>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</si>
  <si>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</si>
  <si>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</si>
  <si>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</si>
  <si>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</si>
  <si>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</si>
  <si>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</si>
  <si>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</si>
  <si>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</si>
  <si>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</si>
  <si>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</si>
  <si>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</si>
  <si>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</si>
  <si>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</si>
  <si>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</si>
  <si>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</si>
  <si>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</si>
  <si>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</si>
  <si>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</si>
  <si>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</si>
  <si>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</si>
  <si>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</si>
  <si>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</si>
  <si>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</si>
  <si>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</si>
  <si>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</si>
  <si>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</si>
  <si>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</si>
  <si>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</si>
  <si>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</si>
  <si>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</si>
  <si>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</si>
  <si>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</si>
  <si>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</si>
  <si>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</si>
  <si>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</si>
  <si>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</si>
  <si>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</si>
  <si>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</si>
  <si>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</si>
  <si>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</si>
  <si>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</si>
  <si>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</si>
  <si>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</si>
  <si>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</si>
  <si>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</si>
  <si>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</si>
  <si>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</si>
  <si>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</si>
  <si>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</si>
  <si>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</si>
  <si>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</si>
  <si>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</si>
  <si>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</si>
  <si>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</si>
  <si>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</si>
  <si>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</si>
  <si>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</si>
  <si>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</si>
  <si>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</si>
  <si>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</si>
  <si>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</si>
  <si>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</si>
  <si>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</si>
  <si>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</si>
  <si>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</si>
  <si>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</si>
  <si>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</si>
  <si>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</si>
  <si>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</si>
  <si>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</si>
  <si>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</si>
  <si>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</si>
  <si>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</si>
  <si>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</si>
  <si>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</si>
  <si>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</si>
  <si>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</si>
  <si>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</si>
  <si>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</si>
  <si>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</si>
  <si>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</si>
  <si>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</si>
  <si>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</si>
  <si>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</si>
  <si>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</si>
  <si>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</si>
  <si>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</si>
  <si>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</si>
  <si>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</si>
  <si>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</si>
  <si>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</si>
  <si>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</si>
  <si>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</si>
  <si>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</si>
  <si>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</si>
  <si>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</si>
  <si>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</si>
  <si>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</si>
  <si>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</si>
  <si>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</si>
  <si>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</si>
  <si>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</si>
  <si>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</si>
  <si>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</si>
  <si>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</si>
  <si>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</si>
  <si>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</si>
  <si>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EBE Elektro-Bau-Elemente GmbH</t>
  </si>
  <si>
    <t>Andreas Schirmer</t>
  </si>
  <si>
    <t>andreas.schirmer@ebe.de</t>
  </si>
  <si>
    <t>0711/79986229</t>
  </si>
  <si>
    <t>Head of Quality Management</t>
  </si>
  <si>
    <t>electronic components, tantal capacitor etc. if used in BOM</t>
  </si>
  <si>
    <t>electronic soldering</t>
  </si>
  <si>
    <t xml:space="preserve">gold plating of contacts, in electronic switches, if used in BOM, </t>
  </si>
  <si>
    <t>smelter are identified</t>
  </si>
  <si>
    <t>recycling 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</si>
</sst>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ht="13.2">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399999999999999">
      <c r="A13" s="362"/>
      <c r="B13" s="2">
        <v>1</v>
      </c>
      <c r="C13" s="34" t="s">
        <v>1088</v>
      </c>
      <c r="D13" s="36" t="s">
        <v>876</v>
      </c>
      <c r="E13" s="187" t="s">
        <v>853</v>
      </c>
      <c r="F13" s="187"/>
      <c r="G13" s="31"/>
    </row>
    <row r="14" spans="1:7" ht="30.6">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55" customHeight="1">
      <c r="A29" s="362"/>
      <c r="B29" s="375"/>
      <c r="C29" s="369"/>
      <c r="D29" s="372"/>
      <c r="E29" s="360"/>
      <c r="F29" s="189" t="s">
        <v>61</v>
      </c>
      <c r="G29" s="31"/>
    </row>
    <row r="30" spans="1:7" ht="62.5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12.2">
      <c r="A36" s="362"/>
      <c r="B36" s="376"/>
      <c r="C36" s="370"/>
      <c r="D36" s="373"/>
      <c r="E36" s="361"/>
      <c r="F36" s="190" t="s">
        <v>69</v>
      </c>
      <c r="G36" s="31"/>
    </row>
    <row r="37" spans="1:7" ht="102">
      <c r="A37" s="362"/>
      <c r="B37" s="163">
        <v>3.01</v>
      </c>
      <c r="C37" s="164" t="s">
        <v>70</v>
      </c>
      <c r="D37" s="36" t="s">
        <v>2268</v>
      </c>
      <c r="E37" s="191" t="s">
        <v>1328</v>
      </c>
      <c r="F37" s="192" t="s">
        <v>1434</v>
      </c>
      <c r="G37" s="31"/>
    </row>
    <row r="38" spans="1:7" ht="81.599999999999994">
      <c r="A38" s="362"/>
      <c r="B38" s="163">
        <v>3.02</v>
      </c>
      <c r="C38" s="164" t="s">
        <v>1361</v>
      </c>
      <c r="D38" s="36" t="s">
        <v>2269</v>
      </c>
      <c r="E38" s="191" t="s">
        <v>1376</v>
      </c>
      <c r="F38" s="192" t="s">
        <v>1435</v>
      </c>
      <c r="G38" s="31"/>
    </row>
    <row r="39" spans="1:7" ht="81.599999999999994">
      <c r="A39" s="362"/>
      <c r="B39" s="173">
        <v>4</v>
      </c>
      <c r="C39" s="172" t="s">
        <v>1531</v>
      </c>
      <c r="D39" s="36" t="s">
        <v>2270</v>
      </c>
      <c r="E39" s="34" t="s">
        <v>2213</v>
      </c>
      <c r="F39" s="34" t="s">
        <v>1532</v>
      </c>
      <c r="G39" s="31"/>
    </row>
    <row r="40" spans="1:7" ht="40.799999999999997">
      <c r="A40" s="362"/>
      <c r="B40" s="163">
        <v>4.01</v>
      </c>
      <c r="C40" s="172" t="s">
        <v>1531</v>
      </c>
      <c r="D40" s="36" t="s">
        <v>2272</v>
      </c>
      <c r="E40" s="34" t="s">
        <v>2227</v>
      </c>
      <c r="F40" s="34" t="s">
        <v>2231</v>
      </c>
      <c r="G40" s="31"/>
    </row>
    <row r="41" spans="1:7" ht="40.799999999999997">
      <c r="A41" s="362"/>
      <c r="B41" s="163" t="s">
        <v>2259</v>
      </c>
      <c r="C41" s="172" t="s">
        <v>1531</v>
      </c>
      <c r="D41" s="36" t="s">
        <v>2271</v>
      </c>
      <c r="E41" s="34" t="s">
        <v>2262</v>
      </c>
      <c r="F41" s="34" t="s">
        <v>2260</v>
      </c>
      <c r="G41" s="31"/>
    </row>
    <row r="42" spans="1:7" ht="40.799999999999997">
      <c r="A42" s="362"/>
      <c r="B42" s="163" t="s">
        <v>2295</v>
      </c>
      <c r="C42" s="172" t="s">
        <v>1531</v>
      </c>
      <c r="D42" s="36" t="s">
        <v>2302</v>
      </c>
      <c r="E42" s="34" t="s">
        <v>2261</v>
      </c>
      <c r="F42" s="34" t="s">
        <v>2296</v>
      </c>
      <c r="G42" s="31"/>
    </row>
    <row r="43" spans="1:7" ht="112.2">
      <c r="A43" s="362"/>
      <c r="B43" s="184">
        <v>4.0999999999999996</v>
      </c>
      <c r="C43" s="172" t="s">
        <v>2301</v>
      </c>
      <c r="D43" s="185">
        <v>42867</v>
      </c>
      <c r="E43" s="193" t="s">
        <v>2304</v>
      </c>
      <c r="F43" s="34" t="s">
        <v>2303</v>
      </c>
      <c r="G43" s="31"/>
    </row>
    <row r="44" spans="1:7" ht="71.400000000000006">
      <c r="A44" s="362"/>
      <c r="B44" s="184">
        <v>4.2</v>
      </c>
      <c r="C44" s="172" t="s">
        <v>2301</v>
      </c>
      <c r="D44" s="185">
        <v>42704</v>
      </c>
      <c r="E44" s="193" t="s">
        <v>2503</v>
      </c>
      <c r="F44" s="34" t="s">
        <v>2478</v>
      </c>
      <c r="G44" s="31"/>
    </row>
    <row r="45" spans="1:7" ht="132.6">
      <c r="A45" s="362"/>
      <c r="B45" s="233">
        <v>5</v>
      </c>
      <c r="C45" s="172" t="s">
        <v>2301</v>
      </c>
      <c r="D45" s="185">
        <v>42867</v>
      </c>
      <c r="E45" s="193" t="s">
        <v>12784</v>
      </c>
      <c r="F45" s="34" t="s">
        <v>12506</v>
      </c>
      <c r="G45" s="31"/>
    </row>
    <row r="46" spans="1:7" ht="30.6">
      <c r="A46" s="362"/>
      <c r="B46" s="184">
        <v>5.01</v>
      </c>
      <c r="C46" s="172" t="s">
        <v>2301</v>
      </c>
      <c r="D46" s="185">
        <v>42907</v>
      </c>
      <c r="E46" s="193" t="s">
        <v>15650</v>
      </c>
      <c r="F46" s="34" t="s">
        <v>12506</v>
      </c>
      <c r="G46" s="31"/>
    </row>
    <row r="47" spans="1:7" ht="61.2">
      <c r="A47" s="362"/>
      <c r="B47" s="184">
        <v>5.0999999999999996</v>
      </c>
      <c r="C47" s="172" t="s">
        <v>2301</v>
      </c>
      <c r="D47" s="185">
        <v>43070</v>
      </c>
      <c r="E47" s="193" t="s">
        <v>12994</v>
      </c>
      <c r="F47" s="34" t="s">
        <v>12995</v>
      </c>
      <c r="G47" s="31"/>
    </row>
    <row r="48" spans="1:7" ht="51">
      <c r="A48" s="362"/>
      <c r="B48" s="184">
        <v>5.1100000000000003</v>
      </c>
      <c r="C48" s="172" t="s">
        <v>13232</v>
      </c>
      <c r="D48" s="185">
        <v>43217</v>
      </c>
      <c r="E48" s="193" t="s">
        <v>13358</v>
      </c>
      <c r="F48" s="34" t="s">
        <v>13266</v>
      </c>
      <c r="G48" s="31"/>
    </row>
    <row r="49" spans="1:7" ht="51">
      <c r="A49" s="362"/>
      <c r="B49" s="184">
        <v>5.12</v>
      </c>
      <c r="C49" s="172" t="s">
        <v>13232</v>
      </c>
      <c r="D49" s="185">
        <v>43581</v>
      </c>
      <c r="E49" s="193" t="s">
        <v>13358</v>
      </c>
      <c r="F49" s="34" t="s">
        <v>13920</v>
      </c>
      <c r="G49" s="31"/>
    </row>
    <row r="50" spans="1:7" ht="71.400000000000006">
      <c r="A50" s="362"/>
      <c r="B50" s="233">
        <v>6</v>
      </c>
      <c r="C50" s="172" t="s">
        <v>13232</v>
      </c>
      <c r="D50" s="185">
        <v>43964</v>
      </c>
      <c r="E50" s="193" t="s">
        <v>14138</v>
      </c>
      <c r="F50" s="34" t="s">
        <v>13925</v>
      </c>
      <c r="G50" s="31"/>
    </row>
    <row r="51" spans="1:7" ht="40.799999999999997">
      <c r="A51" s="362"/>
      <c r="B51" s="184">
        <v>6.01</v>
      </c>
      <c r="C51" s="172" t="s">
        <v>13232</v>
      </c>
      <c r="D51" s="185">
        <v>43970</v>
      </c>
      <c r="E51" s="193" t="s">
        <v>15651</v>
      </c>
      <c r="F51" s="193" t="s">
        <v>13925</v>
      </c>
      <c r="G51" s="31"/>
    </row>
    <row r="52" spans="1:7" ht="40.799999999999997">
      <c r="A52" s="362"/>
      <c r="B52" s="184">
        <v>6.1</v>
      </c>
      <c r="C52" s="172" t="s">
        <v>13232</v>
      </c>
      <c r="D52" s="185">
        <v>44314</v>
      </c>
      <c r="E52" s="193" t="s">
        <v>15631</v>
      </c>
      <c r="F52" s="193" t="s">
        <v>15144</v>
      </c>
      <c r="G52" s="31"/>
    </row>
    <row r="53" spans="1:7" ht="40.799999999999997">
      <c r="A53" s="362"/>
      <c r="B53" s="184">
        <v>6.2</v>
      </c>
      <c r="C53" s="172" t="s">
        <v>13232</v>
      </c>
      <c r="D53" s="185">
        <v>44678</v>
      </c>
      <c r="E53" s="193" t="s">
        <v>15631</v>
      </c>
      <c r="F53" s="193" t="s">
        <v>15624</v>
      </c>
      <c r="G53" s="31"/>
    </row>
    <row r="54" spans="1:7" ht="40.799999999999997">
      <c r="A54" s="362"/>
      <c r="B54" s="184">
        <v>6.21</v>
      </c>
      <c r="C54" s="172" t="s">
        <v>13232</v>
      </c>
      <c r="D54" s="185">
        <v>44687</v>
      </c>
      <c r="E54" s="193" t="s">
        <v>15652</v>
      </c>
      <c r="F54" s="193" t="s">
        <v>15624</v>
      </c>
      <c r="G54" s="31"/>
    </row>
    <row r="55" spans="1:7" ht="40.799999999999997">
      <c r="A55" s="362"/>
      <c r="B55" s="184">
        <v>6.22</v>
      </c>
      <c r="C55" s="172" t="s">
        <v>13232</v>
      </c>
      <c r="D55" s="348">
        <v>44692</v>
      </c>
      <c r="E55" s="193" t="s">
        <v>15651</v>
      </c>
      <c r="F55" s="193" t="s">
        <v>15624</v>
      </c>
      <c r="G55" s="31"/>
    </row>
    <row r="56" spans="1:7" ht="13.2" thickBot="1">
      <c r="A56" s="363"/>
      <c r="B56" s="364" t="str">
        <f ca="1">OFFSET(L!$C$1,MATCH("General"&amp;"Cpy",L!$A:$A,0)-1,SL,,)</f>
        <v>© 2022 Responsible Minerals Initiative. All rights reserved.</v>
      </c>
      <c r="C56" s="364"/>
      <c r="D56" s="364"/>
      <c r="E56" s="364"/>
      <c r="F56" s="364"/>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CD9A65-82C4-49B6-9B0C-B363DB76A1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E0B4164-1026-408D-8C4E-7DDA96FCF2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2.4">
      <c r="A2" s="118" t="str">
        <f ca="1">OFFSET(L!$C$1,MATCH("Instructions"&amp;ADDRESS(ROW(),COLUMN(),4),L!$A:$A,0)-1,SL,,)</f>
        <v>Einführung</v>
      </c>
      <c r="B2" s="111" t="s">
        <v>1304</v>
      </c>
    </row>
    <row r="3" spans="1:2" ht="178.2">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6.2">
      <c r="A5" s="119"/>
      <c r="B5" s="111"/>
    </row>
    <row r="6" spans="1:2" ht="32.4">
      <c r="A6" s="118" t="str">
        <f ca="1">OFFSET(L!$C$1,MATCH("Instructions"&amp;ADDRESS(ROW(),COLUMN(),4),L!$A:$A,0)-1,SL,,)</f>
        <v>Anleitung zum Ausfüllen von Informationen zu Unternehmen (Zeilen 8 - 22).  Die Kommentare nur in englischer Sprache.</v>
      </c>
      <c r="B6" s="111" t="s">
        <v>1304</v>
      </c>
    </row>
    <row r="7" spans="1:2" ht="16.2">
      <c r="A7" s="281" t="str">
        <f ca="1">OFFSET(L!$C$1,MATCH("Instructions"&amp;ADDRESS(ROW(),COLUMN(),4),L!$A:$A,0)-1,SL,,)</f>
        <v>Hinweis: Eingaben mit (*) sind Pflichtfelder</v>
      </c>
      <c r="B7" s="111"/>
    </row>
    <row r="8" spans="1:2" ht="32.4">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2.4">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2.4">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8.6">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6.2">
      <c r="A17" s="115" t="str">
        <f ca="1">OFFSET(L!$C$1,MATCH("Instructions"&amp;ADDRESS(ROW(),COLUMN(),4),L!$A:$A,0)-1,SL,,)</f>
        <v>10. Geben Sie den Titel für den Namen des Bevollmächtigten an. Dieses Feld ist optional.</v>
      </c>
      <c r="B17" s="111"/>
    </row>
    <row r="18" spans="1:2" ht="32.4">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6.2">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2.4">
      <c r="A21" s="115" t="str">
        <f ca="1">OFFSET(L!$C$1,MATCH("Instructions"&amp;ADDRESS(ROW(),COLUMN(),4),L!$A:$A,0)-1,SL,,)</f>
        <v>14. Zum Beispiel kann der Benutzer die Datei unter dem Namen speichern: companyname-datum.xls (Datum im Format JJJJ-MM-TT).</v>
      </c>
      <c r="B21" s="111" t="s">
        <v>1304</v>
      </c>
    </row>
    <row r="22" spans="1:2" ht="16.2">
      <c r="A22" s="119"/>
      <c r="B22" s="111"/>
    </row>
    <row r="23" spans="1:2" ht="32.4">
      <c r="A23" s="118" t="str">
        <f ca="1">OFFSET(L!$C$1,MATCH("Instructions"&amp;ADDRESS(ROW(),COLUMN(),4),L!$A:$A,0)-1,SL,,)</f>
        <v>Anweisungen zum Ausfüllen der acht Fragen zur Sorgfaltsprüfung (Zeilen 24 - 71).
Bitte geben Sie Ihre Antworten nur auf ENGLISCH</v>
      </c>
      <c r="B23" s="111" t="s">
        <v>1304</v>
      </c>
    </row>
    <row r="24" spans="1:2" ht="80.55"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2.4">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9999999999999"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8"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45.80000000000001">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4.8">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4.8">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6.2">
      <c r="A36" s="119"/>
      <c r="B36" s="111"/>
    </row>
    <row r="37" spans="1:2" ht="48.6">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45.80000000000001">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4.8">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55"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81">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6">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2">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45.80000000000001">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9.6">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6.2">
      <c r="A47" s="119"/>
      <c r="B47" s="111"/>
    </row>
    <row r="48" spans="1:2" ht="32.4">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4.8">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5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05"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4.8">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81">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4.8">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4.8">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4.8">
      <c r="A58" s="115" t="str">
        <f ca="1">OFFSET(L!$C$1,MATCH("Instructions"&amp;ADDRESS(ROW(),COLUMN(),4),L!$A:$A,0)-1,SL,,)</f>
        <v>8. Straße der Schmelzhütte – Geben Sie den Straßennamen des Schmelzhüttenstandortes an. Das Ausfüllen dieses Feldes ist freiwillig.</v>
      </c>
      <c r="B58" s="111" t="s">
        <v>1303</v>
      </c>
    </row>
    <row r="59" spans="1:2" ht="32.4">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210.6">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4.8">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9999999999999"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7.2">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6.2">
      <c r="A67" s="120"/>
      <c r="B67" s="111"/>
    </row>
    <row r="68" spans="1:2" s="28" customFormat="1" ht="34.5" customHeight="1">
      <c r="A68" s="118" t="str">
        <f ca="1">OFFSET(L!$C$1,MATCH("Instructions"&amp;ADDRESS(ROW(),COLUMN(),4),L!$A:$A,0)-1,SL,,)</f>
        <v>Allgemeine Geschäftsbedingungen (AGB)</v>
      </c>
      <c r="B68" s="111"/>
    </row>
    <row r="69" spans="1:2" s="28" customFormat="1" ht="16.2">
      <c r="A69" s="120"/>
      <c r="B69" s="111"/>
    </row>
    <row r="70" spans="1:2" ht="80.55"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81">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81">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9999999999999"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45.80000000000001">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4.8">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8.6">
      <c r="A10" s="84"/>
      <c r="B10" s="71" t="str">
        <f ca="1">OFFSET(L!$C$1,MATCH("Definitions"&amp;ADDRESS(ROW(),COLUMN(),4),L!$A:$A,0)-1,SL,,)</f>
        <v>DRK</v>
      </c>
      <c r="C10" s="71" t="str">
        <f ca="1">OFFSET(L!$C$1,MATCH("Definitions"&amp;ADDRESS(ROW(),COLUMN(),4),L!$A:$A,0)-1,SL,,)</f>
        <v>Demokratische Republik Kongo</v>
      </c>
      <c r="D10" s="384"/>
      <c r="E10" s="122" t="s">
        <v>1312</v>
      </c>
    </row>
    <row r="11" spans="1:5" ht="64.8"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64.8">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07.8">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45.80000000000001">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81">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75.39999999999998">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2">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6.2">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8.6">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4.8">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81">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4.8">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13.4">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80000000000001"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499999999999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89" sqref="D89:E8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0"/>
      <c r="G3" s="430"/>
      <c r="H3" s="430"/>
      <c r="I3" s="175"/>
      <c r="J3" s="160" t="s">
        <v>15654</v>
      </c>
      <c r="K3" s="44"/>
      <c r="L3" s="133"/>
      <c r="M3" s="124"/>
      <c r="N3" s="124"/>
      <c r="O3" s="125"/>
      <c r="P3" s="138">
        <f>MATCH($D$3,LN,0)</f>
        <v>7</v>
      </c>
    </row>
    <row r="4" spans="1:34" ht="16.2">
      <c r="A4" s="42"/>
      <c r="B4" s="426" t="str">
        <f ca="1">OFFSET(L!$C$1,MATCH("Declaration"&amp;ADDRESS(ROW(),COLUMN(),4),L!$A:$A,0)-1,SL,,)</f>
        <v>Der Zweck dieses Dokuments ist die Erfassung von Beschaffungsinformationen für Zinn, Tantal, Wolfram und Gold, welche in Produkten genutzt werden.</v>
      </c>
      <c r="C4" s="426"/>
      <c r="D4" s="426"/>
      <c r="E4" s="426"/>
      <c r="F4" s="426"/>
      <c r="G4" s="426"/>
      <c r="H4" s="426"/>
      <c r="I4" s="431" t="str">
        <f ca="1">OFFSET(L!$C$1,MATCH("Declaration"&amp;ADDRESS(ROW(),COLUMN(),4),L!$A:$A,0)-1,SL,,)</f>
        <v>Link zu den Bedingungen</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6" t="str">
        <f ca="1">OFFSET(L!$C$1,MATCH("Declaration"&amp;ADDRESS(ROW(),COLUMN(),4),L!$A:$A,0)-1,SL,,)</f>
        <v>Pflichtfelder sind mit einem Sternchen (*) gekennzeichnet.  Im Tab „Instruktionen“ finden Sie eine Anleitung zur Beantwortung aller Fragen.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5" t="str">
        <f ca="1">OFFSET(L!$C$1,MATCH("Declaration"&amp;ADDRESS(ROW(),COLUMN(),4),L!$A:$A,0)-1,SL,,)</f>
        <v>Firmenangaben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Firmenname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Geltungsbereich der Erklärung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6" t="str">
        <f ca="1">OFFSET(L!$C$1,MATCH("Declaration"&amp;ADDRESS(ROW(),COLUMN(),4)&amp;LEFT($D$9,1),L!$A:$A,0)-1,SL,,)</f>
        <v>Beschreibung des Geltungsbereichs</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Eindeutige Unternehmenskennung:</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Zuständige Stelle im Unternehmen:</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Adresse:</v>
      </c>
      <c r="C14" s="87"/>
      <c r="D14" s="386"/>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Name des Ansprechpartners (*):</v>
      </c>
      <c r="C15" s="87"/>
      <c r="D15" s="386" t="s">
        <v>15656</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E-Mail-Adresse des Ansprechpartners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Telefonnummer des Ansprechpartners (*):</v>
      </c>
      <c r="C17" s="87"/>
      <c r="D17" s="386" t="s">
        <v>15658</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Bevollmächtigter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Titel des Bevollmächtigten:</v>
      </c>
      <c r="C19" s="87"/>
      <c r="D19" s="386" t="s">
        <v>15659</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E-Mail-Adresse des Bevollmächtigten (*):</v>
      </c>
      <c r="C20" s="87"/>
      <c r="D20" s="438" t="s">
        <v>15657</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Telefonnummer des Bevollmächtigten:</v>
      </c>
      <c r="C21" s="155"/>
      <c r="D21" s="441"/>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Datum (*):</v>
      </c>
      <c r="C22" s="88"/>
      <c r="D22" s="444">
        <v>44783</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6" t="str">
        <f ca="1">OFFSET(L!$C$1,MATCH("Declaration"&amp;ADDRESS(ROW(),COLUMN(),4),L!$A:$A,0)-1,SL,,)</f>
        <v>Beantworten Sie die Fragen 1 - 8 entsprechend dem oben angegebenen Geltungsbereich</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6" t="str">
        <f ca="1">OFFSET(L!$C$1,MATCH("Declaration"&amp;ADDRESS(ROW(),COLUMN(),4),L!$A:$A,0)-1,SL,,)</f>
        <v>Antwort</v>
      </c>
      <c r="E25" s="396"/>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  (*)</v>
      </c>
      <c r="C26" s="43"/>
      <c r="D26" s="389" t="s">
        <v>488</v>
      </c>
      <c r="E26" s="390"/>
      <c r="F26" s="15"/>
      <c r="G26" s="391" t="s">
        <v>15660</v>
      </c>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Zinn  (*)</v>
      </c>
      <c r="C27" s="43"/>
      <c r="D27" s="389" t="s">
        <v>488</v>
      </c>
      <c r="E27" s="390"/>
      <c r="F27" s="15"/>
      <c r="G27" s="391" t="s">
        <v>15661</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1" t="s">
        <v>15662</v>
      </c>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Wolfram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8" t="str">
        <f ca="1">D25</f>
        <v>Antwort</v>
      </c>
      <c r="E31" s="398"/>
      <c r="F31" s="21"/>
      <c r="G31" s="52" t="str">
        <f ca="1">G25</f>
        <v>Kommentare</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  (*)</v>
      </c>
      <c r="C32" s="13"/>
      <c r="D32" s="408" t="s">
        <v>488</v>
      </c>
      <c r="E32" s="409"/>
      <c r="F32" s="55"/>
      <c r="G32" s="391" t="s">
        <v>15660</v>
      </c>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Zinn  (*)</v>
      </c>
      <c r="C33" s="13"/>
      <c r="D33" s="389" t="s">
        <v>488</v>
      </c>
      <c r="E33" s="390"/>
      <c r="F33" s="55"/>
      <c r="G33" s="391" t="s">
        <v>15661</v>
      </c>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1" t="s">
        <v>15662</v>
      </c>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Wolfram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8" t="str">
        <f ca="1">D25</f>
        <v>Antwort</v>
      </c>
      <c r="E37" s="398"/>
      <c r="F37" s="21"/>
      <c r="G37" s="52" t="str">
        <f ca="1">G25</f>
        <v>Kommentare</v>
      </c>
      <c r="H37" s="412"/>
      <c r="I37" s="412"/>
      <c r="J37" s="412"/>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Zinn  (*)</v>
      </c>
      <c r="C39" s="13"/>
      <c r="D39" s="389" t="s">
        <v>489</v>
      </c>
      <c r="E39" s="390"/>
      <c r="F39" s="55"/>
      <c r="G39" s="391" t="s">
        <v>15663</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490</v>
      </c>
      <c r="E40" s="390"/>
      <c r="F40" s="55"/>
      <c r="G40" s="391" t="s">
        <v>15664</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Wolfram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8" t="str">
        <f ca="1">D25</f>
        <v>Antwort</v>
      </c>
      <c r="E43" s="398"/>
      <c r="F43" s="21"/>
      <c r="G43" s="52" t="str">
        <f ca="1">G25</f>
        <v>Kommentare</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  (*)</v>
      </c>
      <c r="C50" s="13"/>
      <c r="D50" s="389" t="s">
        <v>490</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Zinn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Wolfram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8" t="str">
        <f ca="1">D25</f>
        <v>Antwort</v>
      </c>
      <c r="E55" s="398"/>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Zinn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Wolfram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8" t="str">
        <f ca="1">D25</f>
        <v>Antwort</v>
      </c>
      <c r="E61" s="398"/>
      <c r="F61" s="21"/>
      <c r="G61" s="52" t="str">
        <f ca="1">G25</f>
        <v>Kommentare</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Zinn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Wolfram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2" t="str">
        <f ca="1">G25</f>
        <v>Kommentare</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Zinn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Wolfram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Beantworten Sie folgende Fragen auf Firmenebene</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Frage</v>
      </c>
      <c r="C74" s="91"/>
      <c r="D74" s="396" t="str">
        <f ca="1">D25</f>
        <v>Antwort</v>
      </c>
      <c r="E74" s="396"/>
      <c r="F74" s="61"/>
      <c r="G74" s="396" t="str">
        <f ca="1">G25</f>
        <v>Kommentare</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Haben Sie eine konfliktfreie Beschaffungsrichtlinie für Mineralien erstellt?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489</v>
      </c>
      <c r="E77" s="390"/>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Ist Ihr Unternehmen zu einer jährlichen Offenlegung der Konfliktmineralien verpflichtet?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70" stopIfTrue="1">
      <formula>AND(OR($D$26="No",AND($D$26="Yes",$D$32="No")),OR($D$27="No",AND($D$27="Yes",$D$33="No")),OR($D$28="No",AND($D$28="Yes",$D$34="No")),OR($D$29="No",AND($D$29="Yes",$D$35="No")))</formula>
    </cfRule>
    <cfRule type="expression" dxfId="83" priority="71" stopIfTrue="1">
      <formula>IF(D75="",TRUE)</formula>
    </cfRule>
  </conditionalFormatting>
  <conditionalFormatting sqref="G77:J77">
    <cfRule type="expression" dxfId="82" priority="42" stopIfTrue="1">
      <formula>IF(AND($D$77="Yes",$G$77=""),TRUE)</formula>
    </cfRule>
  </conditionalFormatting>
  <conditionalFormatting sqref="D26:E26">
    <cfRule type="expression" dxfId="81" priority="122" stopIfTrue="1">
      <formula>IF($D$26="",TRUE)</formula>
    </cfRule>
  </conditionalFormatting>
  <conditionalFormatting sqref="D27:E27">
    <cfRule type="expression" dxfId="80" priority="129" stopIfTrue="1">
      <formula>IF($D$27="",TRUE)</formula>
    </cfRule>
  </conditionalFormatting>
  <conditionalFormatting sqref="D28:E28">
    <cfRule type="expression" dxfId="79" priority="130" stopIfTrue="1">
      <formula>IF($D$28="",TRUE)</formula>
    </cfRule>
  </conditionalFormatting>
  <conditionalFormatting sqref="D29:E29">
    <cfRule type="expression" dxfId="78" priority="131" stopIfTrue="1">
      <formula>IF($D$29="",TRUE)</formula>
    </cfRule>
  </conditionalFormatting>
  <conditionalFormatting sqref="D9:G9">
    <cfRule type="expression" dxfId="77" priority="137" stopIfTrue="1">
      <formula>IF($D$9="",TRUE)</formula>
    </cfRule>
  </conditionalFormatting>
  <conditionalFormatting sqref="D22:E22">
    <cfRule type="expression" dxfId="76" priority="144" stopIfTrue="1">
      <formula>IF($D$22="",TRUE)</formula>
    </cfRule>
  </conditionalFormatting>
  <conditionalFormatting sqref="D10:J10">
    <cfRule type="expression" dxfId="75" priority="41" stopIfTrue="1">
      <formula>IF($D$9=$Q$9,TRUE)</formula>
    </cfRule>
    <cfRule type="expression" dxfId="74" priority="151" stopIfTrue="1">
      <formula>IF(AND($D$10="",$D$9=$R$9),TRUE)</formula>
    </cfRule>
  </conditionalFormatting>
  <conditionalFormatting sqref="D34:E34 D40:E40 D52:E52 D58:E58 D64:E64 D70:E70">
    <cfRule type="expression" dxfId="73" priority="34" stopIfTrue="1">
      <formula>$P$28=""</formula>
    </cfRule>
  </conditionalFormatting>
  <conditionalFormatting sqref="D35:E35 D41:E41 D53:E53 D59:E59 D65:E65 D71:E71">
    <cfRule type="expression" dxfId="72" priority="149" stopIfTrue="1">
      <formula>$P$29=""</formula>
    </cfRule>
  </conditionalFormatting>
  <conditionalFormatting sqref="D32:E32">
    <cfRule type="expression" dxfId="71" priority="127" stopIfTrue="1">
      <formula>$P$26=""</formula>
    </cfRule>
  </conditionalFormatting>
  <conditionalFormatting sqref="D32:E32">
    <cfRule type="expression" dxfId="70" priority="40" stopIfTrue="1">
      <formula>IF(AND(OR($D$26="Yes",$D$26=""),$D$32=""),1,0)</formula>
    </cfRule>
  </conditionalFormatting>
  <conditionalFormatting sqref="D38 D50 D56 D62 D68">
    <cfRule type="expression" dxfId="69" priority="36" stopIfTrue="1">
      <formula>$P$32=""</formula>
    </cfRule>
  </conditionalFormatting>
  <conditionalFormatting sqref="D39:E39 D51 D57 D63 D69">
    <cfRule type="expression" dxfId="68" priority="35" stopIfTrue="1">
      <formula>$P$33=""</formula>
    </cfRule>
  </conditionalFormatting>
  <conditionalFormatting sqref="D40 D52 D58 D64 D70">
    <cfRule type="expression" dxfId="67" priority="25" stopIfTrue="1">
      <formula>$P$34=""</formula>
    </cfRule>
    <cfRule type="expression" dxfId="66" priority="147" stopIfTrue="1">
      <formula>IF(AND(OR($D$28="Yes",$D$28=""),D40=""),1,0)</formula>
    </cfRule>
  </conditionalFormatting>
  <conditionalFormatting sqref="D41 D53 D59 D65 D71">
    <cfRule type="expression" dxfId="65" priority="33" stopIfTrue="1">
      <formula>$P$35=""</formula>
    </cfRule>
  </conditionalFormatting>
  <conditionalFormatting sqref="D38:E38 D50:E50 D56:E56 D62:E62 D68:E68">
    <cfRule type="expression" dxfId="64" priority="38" stopIfTrue="1">
      <formula>$P$26=""</formula>
    </cfRule>
    <cfRule type="expression" dxfId="63" priority="39" stopIfTrue="1">
      <formula>IF(AND(OR($D$26="Yes",$D$26=""),D38=""),1,0)</formula>
    </cfRule>
  </conditionalFormatting>
  <conditionalFormatting sqref="G85:J85">
    <cfRule type="expression" dxfId="62" priority="32" stopIfTrue="1">
      <formula>IF(AND($D$85="Yes, using other format (describe)",$G$85=""),TRUE)</formula>
    </cfRule>
  </conditionalFormatting>
  <conditionalFormatting sqref="D39:E39 D51:E51 D57:E57 D63:E63 D69:E69">
    <cfRule type="expression" dxfId="61" priority="145" stopIfTrue="1">
      <formula>$P$39=""</formula>
    </cfRule>
    <cfRule type="expression" dxfId="60" priority="146" stopIfTrue="1">
      <formula>IF(AND(OR($D$27="Yes",$D$27=""),D39=""),1,0)</formula>
    </cfRule>
  </conditionalFormatting>
  <conditionalFormatting sqref="D33:E33">
    <cfRule type="expression" dxfId="59" priority="27" stopIfTrue="1">
      <formula>IF(AND(OR($D$27="Yes",$D$27=""),$D$33=""),1,0)</formula>
    </cfRule>
    <cfRule type="expression" dxfId="58" priority="28" stopIfTrue="1">
      <formula>$P$27=""</formula>
    </cfRule>
  </conditionalFormatting>
  <conditionalFormatting sqref="D34:E34">
    <cfRule type="expression" dxfId="57" priority="148" stopIfTrue="1">
      <formula>IF(AND(OR($D$28="Yes",$D$28=""),$D$34=""),1,0)</formula>
    </cfRule>
  </conditionalFormatting>
  <conditionalFormatting sqref="D41:E41 D53:E53 D59:E59 D65:E65 D71:E71">
    <cfRule type="expression" dxfId="56" priority="150" stopIfTrue="1">
      <formula>IF(AND(OR($D$29="Yes",$D$29=""),D41=""),1,0)</formula>
    </cfRule>
  </conditionalFormatting>
  <conditionalFormatting sqref="D35:E35">
    <cfRule type="expression" dxfId="55" priority="24" stopIfTrue="1">
      <formula>IF(AND(OR($D$29="Yes",$D$29=""),$D$35=""),1,0)</formula>
    </cfRule>
  </conditionalFormatting>
  <conditionalFormatting sqref="D46:E46">
    <cfRule type="expression" dxfId="54" priority="10" stopIfTrue="1">
      <formula>$P$28=""</formula>
    </cfRule>
  </conditionalFormatting>
  <conditionalFormatting sqref="D47:E47">
    <cfRule type="expression" dxfId="53" priority="18" stopIfTrue="1">
      <formula>$P$29=""</formula>
    </cfRule>
  </conditionalFormatting>
  <conditionalFormatting sqref="D44">
    <cfRule type="expression" dxfId="52" priority="12" stopIfTrue="1">
      <formula>$P$32=""</formula>
    </cfRule>
  </conditionalFormatting>
  <conditionalFormatting sqref="D45">
    <cfRule type="expression" dxfId="51" priority="11" stopIfTrue="1">
      <formula>$P$33=""</formula>
    </cfRule>
  </conditionalFormatting>
  <conditionalFormatting sqref="D46">
    <cfRule type="expression" dxfId="50" priority="8" stopIfTrue="1">
      <formula>$P$34=""</formula>
    </cfRule>
    <cfRule type="expression" dxfId="49" priority="17" stopIfTrue="1">
      <formula>IF(AND(OR($D$28="Yes",$D$28=""),D46=""),1,0)</formula>
    </cfRule>
  </conditionalFormatting>
  <conditionalFormatting sqref="D47">
    <cfRule type="expression" dxfId="48" priority="9" stopIfTrue="1">
      <formula>$P$35=""</formula>
    </cfRule>
  </conditionalFormatting>
  <conditionalFormatting sqref="D44:E44">
    <cfRule type="expression" dxfId="47" priority="13" stopIfTrue="1">
      <formula>$P$26=""</formula>
    </cfRule>
    <cfRule type="expression" dxfId="46" priority="14" stopIfTrue="1">
      <formula>IF(AND(OR($D$26="Yes",$D$26=""),D44=""),1,0)</formula>
    </cfRule>
  </conditionalFormatting>
  <conditionalFormatting sqref="D45:E45">
    <cfRule type="expression" dxfId="45" priority="15" stopIfTrue="1">
      <formula>$P$39=""</formula>
    </cfRule>
    <cfRule type="expression" dxfId="44" priority="16" stopIfTrue="1">
      <formula>IF(AND(OR($D$27="Yes",$D$27=""),D45=""),1,0)</formula>
    </cfRule>
  </conditionalFormatting>
  <conditionalFormatting sqref="D47:E47">
    <cfRule type="expression" dxfId="43" priority="19" stopIfTrue="1">
      <formula>IF(AND(OR($D$29="Yes",$D$29=""),D47=""),1,0)</formula>
    </cfRule>
  </conditionalFormatting>
  <conditionalFormatting sqref="D8:J8">
    <cfRule type="expression" dxfId="42" priority="6" stopIfTrue="1">
      <formula>IF($D$8="",TRUE)</formula>
    </cfRule>
  </conditionalFormatting>
  <conditionalFormatting sqref="D15:J15">
    <cfRule type="expression" dxfId="41" priority="5" stopIfTrue="1">
      <formula>IF($D$15="",TRUE)</formula>
    </cfRule>
  </conditionalFormatting>
  <conditionalFormatting sqref="D16:J16">
    <cfRule type="expression" dxfId="40" priority="2" stopIfTrue="1">
      <formula>IF($D$16="",TRUE)</formula>
    </cfRule>
  </conditionalFormatting>
  <conditionalFormatting sqref="D17:J17">
    <cfRule type="expression" dxfId="39" priority="3" stopIfTrue="1">
      <formula>IF($D$17="",TRUE)</formula>
    </cfRule>
  </conditionalFormatting>
  <conditionalFormatting sqref="D18:J18">
    <cfRule type="expression" dxfId="38" priority="4"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D15" sqref="D15"/>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UM ZU BEGINNEN:</v>
      </c>
      <c r="C2" s="196"/>
      <c r="D2" s="196"/>
      <c r="E2" s="196"/>
      <c r="F2" s="222"/>
      <c r="G2" s="222"/>
      <c r="H2" s="222"/>
      <c r="I2" s="223"/>
      <c r="J2" s="447" t="str">
        <f ca="1">OFFSET(L!$C$1,MATCH("Smelter List"&amp;ADDRESS(ROW(),COLUMN(),4),L!$A:$A,0)-1,SL,,)</f>
        <v>Link zur "RMAP Conformant Smelter"- Liste</v>
      </c>
      <c r="K2" s="448"/>
      <c r="L2" s="448"/>
      <c r="M2" s="448"/>
      <c r="N2" s="448"/>
      <c r="O2" s="448"/>
      <c r="P2" s="224"/>
      <c r="Q2" s="225"/>
      <c r="R2" s="226"/>
      <c r="S2" s="226"/>
      <c r="T2" s="226"/>
      <c r="U2" s="254"/>
      <c r="V2" s="254"/>
      <c r="W2" s="255"/>
      <c r="X2" s="254"/>
      <c r="Y2" s="254"/>
      <c r="Z2" s="254"/>
      <c r="AH2" s="167" t="s">
        <v>488</v>
      </c>
    </row>
    <row r="3" spans="1:34" s="256" customFormat="1" ht="173.4" customHeight="1">
      <c r="A3" s="195"/>
      <c r="B3" s="44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95" customHeight="1">
      <c r="A5" s="316"/>
      <c r="B5" s="208" t="s">
        <v>1132</v>
      </c>
      <c r="C5" s="212" t="s">
        <v>1324</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TantalumSmelter not yet identified</v>
      </c>
    </row>
    <row r="6" spans="1:34" s="264" customFormat="1" ht="19.95" customHeight="1">
      <c r="A6" s="316"/>
      <c r="B6" s="208" t="s">
        <v>1131</v>
      </c>
      <c r="C6" s="212" t="s">
        <v>13881</v>
      </c>
      <c r="D6" s="270"/>
      <c r="E6" s="208" t="str">
        <f ca="1">IF(ISERROR($V6),"",OFFSET('Smelter Look-up'!$D$4,$V6-4,0)&amp;"")</f>
        <v>INDONESIA</v>
      </c>
      <c r="F6" s="208" t="str">
        <f ca="1">IF(ISERROR($V6),"",OFFSET('Smelter Look-up'!$E$4,$V6-4,0))</f>
        <v>CID001482</v>
      </c>
      <c r="G6" s="208" t="str">
        <f ca="1">IF(C6=$X$4,IF(ISERROR($V6),"Enter smelter details","RMI"),IF(ISERROR($V6),"",OFFSET('Smelter Look-up'!$F$4,$V6-4,0)))</f>
        <v>RMI</v>
      </c>
      <c r="H6" s="209">
        <f ca="1">IF(ISERROR($V6),"",OFFSET('Smelter Look-up'!$G$4,$V6-4,0))</f>
        <v>0</v>
      </c>
      <c r="I6" s="210" t="str">
        <f ca="1">IF(ISERROR($V6),"",OFFSET('Smelter Look-up'!$H$4,$V6-4,0))</f>
        <v>Mentok</v>
      </c>
      <c r="J6" s="210" t="str">
        <f ca="1">IF(ISERROR($V6),"",OFFSET('Smelter Look-up'!$I$4,$V6-4,0))</f>
        <v>Kepulauan Bangka Belitung</v>
      </c>
      <c r="K6" s="260"/>
      <c r="L6" s="260"/>
      <c r="M6" s="260"/>
      <c r="N6" s="260"/>
      <c r="O6" s="260"/>
      <c r="P6" s="211"/>
      <c r="Q6" s="261"/>
      <c r="R6" s="208" t="str">
        <f ca="1">IF(ISERROR($V6),"",OFFSET('Smelter Look-up'!$C$4,$V6-4,0)&amp;"")</f>
        <v>PT Timah Tbk Mentok</v>
      </c>
      <c r="S6" s="215" t="str">
        <f t="shared" ref="S6:S37" ca="1" si="3">IF(B6="","",IF(ISERROR(MATCH($E6,CL,0)),"Unknown",INDIRECT("'C'!$A$"&amp;MATCH($E6,CL,0)+1)))</f>
        <v>ID</v>
      </c>
      <c r="T6" s="215" t="str">
        <f ca="1">IF(B6="","",IF(ISERROR(MATCH($J6,SorP!$B$1:$B$6230,0)),"",INDIRECT("'SorP'!$A$"&amp;MATCH($J6,SorP!$B$1:$B$6230,0))))</f>
        <v>ID-BB</v>
      </c>
      <c r="U6" s="231"/>
      <c r="V6" s="262">
        <f>IF(C6="",NA(),IF(OR(C6="Smelter not listed",C6="Smelter not yet identified"),MATCH($B6&amp;$D6,'Smelter Look-up'!$J:$J,0),MATCH($B6&amp;$C6,'Smelter Look-up'!$J:$J,0)))</f>
        <v>509</v>
      </c>
      <c r="W6" s="263"/>
      <c r="X6" s="263">
        <f t="shared" ref="X6:X37" ca="1" si="4">IF(AND(C6="Smelter not listed",OR(LEN(D6)=0,LEN(E6)=0)),1,0)</f>
        <v>0</v>
      </c>
      <c r="Y6" s="263"/>
      <c r="Z6" s="263"/>
      <c r="AB6" s="265" t="str">
        <f t="shared" ref="AB6:AB37" si="5">B6&amp;C6</f>
        <v>TinPT Timah Tbk Mentok</v>
      </c>
    </row>
    <row r="7" spans="1:34" s="264" customFormat="1" ht="19.95" customHeight="1">
      <c r="A7" s="316"/>
      <c r="B7" s="208" t="s">
        <v>1131</v>
      </c>
      <c r="C7" s="212" t="s">
        <v>1031</v>
      </c>
      <c r="D7" s="270"/>
      <c r="E7" s="208" t="str">
        <f ca="1">IF(ISERROR($V7),"",OFFSET('Smelter Look-up'!$D$4,$V7-4,0)&amp;"")</f>
        <v>THAILAND</v>
      </c>
      <c r="F7" s="208" t="str">
        <f ca="1">IF(ISERROR($V7),"",OFFSET('Smelter Look-up'!$E$4,$V7-4,0))</f>
        <v>CID001898</v>
      </c>
      <c r="G7" s="208" t="str">
        <f ca="1">IF(C7=$X$4,IF(ISERROR($V7),"Enter smelter details","RMI"),IF(ISERROR($V7),"",OFFSET('Smelter Look-up'!$F$4,$V7-4,0)))</f>
        <v>RMI</v>
      </c>
      <c r="H7" s="209">
        <f ca="1">IF(ISERROR($V7),"",OFFSET('Smelter Look-up'!$G$4,$V7-4,0))</f>
        <v>0</v>
      </c>
      <c r="I7" s="210" t="str">
        <f ca="1">IF(ISERROR($V7),"",OFFSET('Smelter Look-up'!$H$4,$V7-4,0))</f>
        <v>Amphur Muang</v>
      </c>
      <c r="J7" s="210" t="str">
        <f ca="1">IF(ISERROR($V7),"",OFFSET('Smelter Look-up'!$I$4,$V7-4,0))</f>
        <v>Phuket</v>
      </c>
      <c r="K7" s="260"/>
      <c r="L7" s="260"/>
      <c r="M7" s="260"/>
      <c r="N7" s="260"/>
      <c r="O7" s="260"/>
      <c r="P7" s="211"/>
      <c r="Q7" s="261"/>
      <c r="R7" s="208" t="str">
        <f ca="1">IF(ISERROR($V7),"",OFFSET('Smelter Look-up'!$C$4,$V7-4,0)&amp;"")</f>
        <v>Thaisarco</v>
      </c>
      <c r="S7" s="215" t="str">
        <f t="shared" ca="1" si="3"/>
        <v>TH</v>
      </c>
      <c r="T7" s="215" t="str">
        <f ca="1">IF(B7="","",IF(ISERROR(MATCH($J7,SorP!$B$1:$B$6230,0)),"",INDIRECT("'SorP'!$A$"&amp;MATCH($J7,SorP!$B$1:$B$6230,0))))</f>
        <v>TH-83</v>
      </c>
      <c r="U7" s="231"/>
      <c r="V7" s="262">
        <f>IF(C7="",NA(),IF(OR(C7="Smelter not listed",C7="Smelter not yet identified"),MATCH($B7&amp;$D7,'Smelter Look-up'!$J:$J,0),MATCH($B7&amp;$C7,'Smelter Look-up'!$J:$J,0)))</f>
        <v>523</v>
      </c>
      <c r="W7" s="263"/>
      <c r="X7" s="263">
        <f t="shared" ca="1" si="4"/>
        <v>0</v>
      </c>
      <c r="Y7" s="263"/>
      <c r="Z7" s="263"/>
      <c r="AB7" s="265" t="str">
        <f t="shared" si="5"/>
        <v>TinThaisarco</v>
      </c>
    </row>
    <row r="8" spans="1:34" s="264" customFormat="1" ht="19.95" customHeight="1">
      <c r="A8" s="316"/>
      <c r="B8" s="208" t="s">
        <v>1131</v>
      </c>
      <c r="C8" s="212" t="s">
        <v>2171</v>
      </c>
      <c r="D8" s="270"/>
      <c r="E8" s="208" t="str">
        <f ca="1">IF(ISERROR($V8),"",OFFSET('Smelter Look-up'!$D$4,$V8-4,0)&amp;"")</f>
        <v>INDONESIA</v>
      </c>
      <c r="F8" s="208" t="str">
        <f ca="1">IF(ISERROR($V8),"",OFFSET('Smelter Look-up'!$E$4,$V8-4,0))</f>
        <v>CID001460</v>
      </c>
      <c r="G8" s="208" t="str">
        <f ca="1">IF(C8=$X$4,IF(ISERROR($V8),"Enter smelter details","RMI"),IF(ISERROR($V8),"",OFFSET('Smelter Look-up'!$F$4,$V8-4,0)))</f>
        <v>RMI</v>
      </c>
      <c r="H8" s="209">
        <f ca="1">IF(ISERROR($V8),"",OFFSET('Smelter Look-up'!$G$4,$V8-4,0))</f>
        <v>0</v>
      </c>
      <c r="I8" s="210" t="str">
        <f ca="1">IF(ISERROR($V8),"",OFFSET('Smelter Look-up'!$H$4,$V8-4,0))</f>
        <v>Sungailiat</v>
      </c>
      <c r="J8" s="210" t="str">
        <f ca="1">IF(ISERROR($V8),"",OFFSET('Smelter Look-up'!$I$4,$V8-4,0))</f>
        <v>Kepulauan Bangka Belitung</v>
      </c>
      <c r="K8" s="260"/>
      <c r="L8" s="260"/>
      <c r="M8" s="260"/>
      <c r="N8" s="260"/>
      <c r="O8" s="260"/>
      <c r="P8" s="211"/>
      <c r="Q8" s="261"/>
      <c r="R8" s="208" t="str">
        <f ca="1">IF(ISERROR($V8),"",OFFSET('Smelter Look-up'!$C$4,$V8-4,0)&amp;"")</f>
        <v>PT Refined Bangka Tin</v>
      </c>
      <c r="S8" s="215" t="str">
        <f t="shared" ca="1" si="3"/>
        <v>ID</v>
      </c>
      <c r="T8" s="215" t="str">
        <f ca="1">IF(B8="","",IF(ISERROR(MATCH($J8,SorP!$B$1:$B$6230,0)),"",INDIRECT("'SorP'!$A$"&amp;MATCH($J8,SorP!$B$1:$B$6230,0))))</f>
        <v>ID-BB</v>
      </c>
      <c r="U8" s="231"/>
      <c r="V8" s="262">
        <f>IF(C8="",NA(),IF(OR(C8="Smelter not listed",C8="Smelter not yet identified"),MATCH($B8&amp;$D8,'Smelter Look-up'!$J:$J,0),MATCH($B8&amp;$C8,'Smelter Look-up'!$J:$J,0)))</f>
        <v>502</v>
      </c>
      <c r="W8" s="263"/>
      <c r="X8" s="263">
        <f t="shared" ca="1" si="4"/>
        <v>0</v>
      </c>
      <c r="Y8" s="263"/>
      <c r="Z8" s="263"/>
      <c r="AB8" s="265" t="str">
        <f t="shared" si="5"/>
        <v>TinPT Refined Bangka Tin</v>
      </c>
    </row>
    <row r="9" spans="1:34" s="264" customFormat="1" ht="19.95" customHeight="1">
      <c r="A9" s="316"/>
      <c r="B9" s="208" t="s">
        <v>1131</v>
      </c>
      <c r="C9" s="212" t="s">
        <v>13882</v>
      </c>
      <c r="D9" s="270"/>
      <c r="E9" s="208" t="str">
        <f ca="1">IF(ISERROR($V9),"",OFFSET('Smelter Look-up'!$D$4,$V9-4,0)&amp;"")</f>
        <v>INDONESIA</v>
      </c>
      <c r="F9" s="208" t="str">
        <f ca="1">IF(ISERROR($V9),"",OFFSET('Smelter Look-up'!$E$4,$V9-4,0))</f>
        <v>CID001477</v>
      </c>
      <c r="G9" s="208" t="str">
        <f ca="1">IF(C9=$X$4,IF(ISERROR($V9),"Enter smelter details","RMI"),IF(ISERROR($V9),"",OFFSET('Smelter Look-up'!$F$4,$V9-4,0)))</f>
        <v>RMI</v>
      </c>
      <c r="H9" s="209">
        <f ca="1">IF(ISERROR($V9),"",OFFSET('Smelter Look-up'!$G$4,$V9-4,0))</f>
        <v>0</v>
      </c>
      <c r="I9" s="210" t="str">
        <f ca="1">IF(ISERROR($V9),"",OFFSET('Smelter Look-up'!$H$4,$V9-4,0))</f>
        <v>Kundur</v>
      </c>
      <c r="J9" s="210" t="str">
        <f ca="1">IF(ISERROR($V9),"",OFFSET('Smelter Look-up'!$I$4,$V9-4,0))</f>
        <v>Riau</v>
      </c>
      <c r="K9" s="260"/>
      <c r="L9" s="260"/>
      <c r="M9" s="260"/>
      <c r="N9" s="260"/>
      <c r="O9" s="260"/>
      <c r="P9" s="211"/>
      <c r="Q9" s="261"/>
      <c r="R9" s="208" t="str">
        <f ca="1">IF(ISERROR($V9),"",OFFSET('Smelter Look-up'!$C$4,$V9-4,0)&amp;"")</f>
        <v>PT Timah Tbk Kundur</v>
      </c>
      <c r="S9" s="215" t="str">
        <f t="shared" ca="1" si="3"/>
        <v>ID</v>
      </c>
      <c r="T9" s="215" t="str">
        <f ca="1">IF(B9="","",IF(ISERROR(MATCH($J9,SorP!$B$1:$B$6230,0)),"",INDIRECT("'SorP'!$A$"&amp;MATCH($J9,SorP!$B$1:$B$6230,0))))</f>
        <v>ID-RI</v>
      </c>
      <c r="U9" s="231"/>
      <c r="V9" s="262">
        <f>IF(C9="",NA(),IF(OR(C9="Smelter not listed",C9="Smelter not yet identified"),MATCH($B9&amp;$D9,'Smelter Look-up'!$J:$J,0),MATCH($B9&amp;$C9,'Smelter Look-up'!$J:$J,0)))</f>
        <v>508</v>
      </c>
      <c r="W9" s="263"/>
      <c r="X9" s="263">
        <f t="shared" ca="1" si="4"/>
        <v>0</v>
      </c>
      <c r="Y9" s="263"/>
      <c r="Z9" s="263"/>
      <c r="AB9" s="265" t="str">
        <f t="shared" si="5"/>
        <v>TinPT Timah Tbk Kundur</v>
      </c>
    </row>
    <row r="10" spans="1:34" s="264" customFormat="1" ht="19.95" customHeight="1">
      <c r="A10" s="316"/>
      <c r="B10" s="208" t="s">
        <v>1131</v>
      </c>
      <c r="C10" s="212" t="s">
        <v>1034</v>
      </c>
      <c r="D10" s="270"/>
      <c r="E10" s="208" t="str">
        <f ca="1">IF(ISERROR($V10),"",OFFSET('Smelter Look-up'!$D$4,$V10-4,0)&amp;"")</f>
        <v>PERU</v>
      </c>
      <c r="F10" s="208" t="str">
        <f ca="1">IF(ISERROR($V10),"",OFFSET('Smelter Look-up'!$E$4,$V10-4,0))</f>
        <v>CID001182</v>
      </c>
      <c r="G10" s="208" t="str">
        <f ca="1">IF(C10=$X$4,IF(ISERROR($V10),"Enter smelter details","RMI"),IF(ISERROR($V10),"",OFFSET('Smelter Look-up'!$F$4,$V10-4,0)))</f>
        <v>RMI</v>
      </c>
      <c r="H10" s="209">
        <f ca="1">IF(ISERROR($V10),"",OFFSET('Smelter Look-up'!$G$4,$V10-4,0))</f>
        <v>0</v>
      </c>
      <c r="I10" s="210" t="str">
        <f ca="1">IF(ISERROR($V10),"",OFFSET('Smelter Look-up'!$H$4,$V10-4,0))</f>
        <v>Paracas</v>
      </c>
      <c r="J10" s="210" t="str">
        <f ca="1">IF(ISERROR($V10),"",OFFSET('Smelter Look-up'!$I$4,$V10-4,0))</f>
        <v>Ika</v>
      </c>
      <c r="K10" s="260"/>
      <c r="L10" s="260"/>
      <c r="M10" s="260"/>
      <c r="N10" s="260"/>
      <c r="O10" s="260"/>
      <c r="P10" s="211"/>
      <c r="Q10" s="261"/>
      <c r="R10" s="208" t="str">
        <f ca="1">IF(ISERROR($V10),"",OFFSET('Smelter Look-up'!$C$4,$V10-4,0)&amp;"")</f>
        <v>Minsur</v>
      </c>
      <c r="S10" s="215" t="str">
        <f t="shared" ca="1" si="3"/>
        <v>PE</v>
      </c>
      <c r="T10" s="215" t="str">
        <f ca="1">IF(B10="","",IF(ISERROR(MATCH($J10,SorP!$B$1:$B$6230,0)),"",INDIRECT("'SorP'!$A$"&amp;MATCH($J10,SorP!$B$1:$B$6230,0))))</f>
        <v>PE-ICA</v>
      </c>
      <c r="U10" s="231"/>
      <c r="V10" s="262">
        <f>IF(C10="",NA(),IF(OR(C10="Smelter not listed",C10="Smelter not yet identified"),MATCH($B10&amp;$D10,'Smelter Look-up'!$J:$J,0),MATCH($B10&amp;$C10,'Smelter Look-up'!$J:$J,0)))</f>
        <v>468</v>
      </c>
      <c r="W10" s="263"/>
      <c r="X10" s="263">
        <f t="shared" ca="1" si="4"/>
        <v>0</v>
      </c>
      <c r="Y10" s="263"/>
      <c r="Z10" s="263"/>
      <c r="AB10" s="265" t="str">
        <f t="shared" si="5"/>
        <v>TinMinsur</v>
      </c>
    </row>
    <row r="11" spans="1:34" s="264" customFormat="1" ht="19.95" customHeight="1">
      <c r="A11" s="316"/>
      <c r="B11" s="208" t="s">
        <v>1131</v>
      </c>
      <c r="C11" s="212" t="s">
        <v>906</v>
      </c>
      <c r="D11" s="270"/>
      <c r="E11" s="208" t="str">
        <f ca="1">IF(ISERROR($V11),"",OFFSET('Smelter Look-up'!$D$4,$V11-4,0)&amp;"")</f>
        <v>JAPAN</v>
      </c>
      <c r="F11" s="208" t="str">
        <f ca="1">IF(ISERROR($V11),"",OFFSET('Smelter Look-up'!$E$4,$V11-4,0))</f>
        <v>CID000402</v>
      </c>
      <c r="G11" s="208" t="str">
        <f ca="1">IF(C11=$X$4,IF(ISERROR($V11),"Enter smelter details","RMI"),IF(ISERROR($V11),"",OFFSET('Smelter Look-up'!$F$4,$V11-4,0)))</f>
        <v>RMI</v>
      </c>
      <c r="H11" s="209">
        <f ca="1">IF(ISERROR($V11),"",OFFSET('Smelter Look-up'!$G$4,$V11-4,0))</f>
        <v>0</v>
      </c>
      <c r="I11" s="210" t="str">
        <f ca="1">IF(ISERROR($V11),"",OFFSET('Smelter Look-up'!$H$4,$V11-4,0))</f>
        <v>Kosaka</v>
      </c>
      <c r="J11" s="210" t="str">
        <f ca="1">IF(ISERROR($V11),"",OFFSET('Smelter Look-up'!$I$4,$V11-4,0))</f>
        <v>Akita</v>
      </c>
      <c r="K11" s="260"/>
      <c r="L11" s="260"/>
      <c r="M11" s="260"/>
      <c r="N11" s="260"/>
      <c r="O11" s="260"/>
      <c r="P11" s="211"/>
      <c r="Q11" s="261"/>
      <c r="R11" s="208" t="str">
        <f ca="1">IF(ISERROR($V11),"",OFFSET('Smelter Look-up'!$C$4,$V11-4,0)&amp;"")</f>
        <v>Dowa</v>
      </c>
      <c r="S11" s="215" t="str">
        <f t="shared" ca="1" si="3"/>
        <v>JP</v>
      </c>
      <c r="T11" s="215" t="str">
        <f ca="1">IF(B11="","",IF(ISERROR(MATCH($J11,SorP!$B$1:$B$6230,0)),"",INDIRECT("'SorP'!$A$"&amp;MATCH($J11,SorP!$B$1:$B$6230,0))))</f>
        <v>JP-05</v>
      </c>
      <c r="U11" s="231"/>
      <c r="V11" s="262">
        <f>IF(C11="",NA(),IF(OR(C11="Smelter not listed",C11="Smelter not yet identified"),MATCH($B11&amp;$D11,'Smelter Look-up'!$J:$J,0),MATCH($B11&amp;$C11,'Smelter Look-up'!$J:$J,0)))</f>
        <v>414</v>
      </c>
      <c r="W11" s="263"/>
      <c r="X11" s="263">
        <f t="shared" ca="1" si="4"/>
        <v>0</v>
      </c>
      <c r="Y11" s="263"/>
      <c r="Z11" s="263"/>
      <c r="AB11" s="265" t="str">
        <f t="shared" si="5"/>
        <v>TinDowa</v>
      </c>
    </row>
    <row r="12" spans="1:34" s="264" customFormat="1" ht="19.95" customHeight="1">
      <c r="A12" s="316"/>
      <c r="B12" s="208" t="s">
        <v>1130</v>
      </c>
      <c r="C12" s="212" t="s">
        <v>1324</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Unknown</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GoldSmelter not yet identified</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756A25-855E-4A4D-8A6A-79130D3FBFBA}"/>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2" t="str">
        <f ca="1">OFFSET(L!$C$1,MATCH("Checker"&amp;ADDRESS(ROW(),COLUMN(),4),L!$A:$A,0)-1,SL,,)</f>
        <v>Um sicherzustellen, dass alle erforderlichen Felder vor dem Versand an ihren Kunden ausgefüllt sind, alle rot markierten Felder beachten.</v>
      </c>
      <c r="B1" s="452"/>
      <c r="C1" s="452"/>
      <c r="D1" s="140" t="str">
        <f ca="1">OFFSET(L!$C$1,MATCH("Checker"&amp;ADDRESS(ROW(),COLUMN(),4),L!$A:$A,0)-1,SL,,)</f>
        <v>Erforderliche Felder bitte vervollständigen.</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EBE Elektro-Bau-Elemente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Andreas Schirmer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andreas.schirmer@ebe.de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0711/79986229</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Andreas Schirmer</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andreas.schirmer@ebe.de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44783</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4">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0.4">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Tantal  (*)</v>
      </c>
      <c r="B24" s="99" t="str">
        <f>IF(AND($B$14="Yes",$B$19="Yes"),Declaration!D38,0)</f>
        <v>Unknown</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No</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Unknown</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Unknown</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No</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Unknown</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Tantal  (*)</v>
      </c>
      <c r="B34" s="99" t="str">
        <f>IF(AND($B$14="Yes",$B$19="Yes"),Declaration!D50,0)</f>
        <v>Unknown</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Unknown</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99" t="str">
        <f ca="1">Declaration!B55</f>
        <v>6) Wie hoch ist der Prozentsatz an Lieferanten, die auf Ihre Lieferkettenumfrage geantwortet haben? (*)</v>
      </c>
      <c r="B38" s="102"/>
      <c r="C38" s="102"/>
      <c r="D38" s="106"/>
      <c r="E38" s="81" t="s">
        <v>807</v>
      </c>
      <c r="F38" s="103"/>
      <c r="G38" s="24"/>
      <c r="H38" s="24"/>
    </row>
    <row r="39" spans="1:10" ht="26.4">
      <c r="A39" s="100" t="str">
        <f ca="1">Declaration!B56</f>
        <v>Tantal  (*)</v>
      </c>
      <c r="B39" s="333" t="str">
        <f>IF(AND($B$14="Yes",$B$19="Yes"),Declaration!D56,0)</f>
        <v>Greater than 75%</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4">
      <c r="A40" s="100" t="str">
        <f ca="1">Declaration!B57</f>
        <v>Zinn  (*)</v>
      </c>
      <c r="B40" s="333">
        <f>IF(AND($B$15="Yes",$B$20="Yes"),Declaration!D57,0)</f>
        <v>1</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4">
      <c r="A41" s="100" t="str">
        <f ca="1">Declaration!B58</f>
        <v>Gold  (*)</v>
      </c>
      <c r="B41" s="333" t="str">
        <f>IF(AND($B$16="Yes",$B$21="Yes"),Declaration!D58,0)</f>
        <v>Greater than 75%</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4">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0.4">
      <c r="A43" s="99" t="str">
        <f ca="1">Declaration!B61</f>
        <v>7) Haben Sie alle Schmelzhütten ermittelt, die das 3TG-Mineral für Ihre Lieferkette bereitstellen?  (*)</v>
      </c>
      <c r="B43" s="102"/>
      <c r="C43" s="102"/>
      <c r="D43" s="106"/>
      <c r="E43" s="81" t="s">
        <v>808</v>
      </c>
      <c r="F43" s="103"/>
      <c r="G43" s="24"/>
      <c r="H43" s="24"/>
    </row>
    <row r="44" spans="1:10" ht="51.6">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2">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No</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0.4">
      <c r="A57" s="99" t="str">
        <f ca="1">Declaration!B79</f>
        <v>C. Verlangen Sie von Ihren direkten Lieferanten, das 3TG-Mineral ausschließlich von Schmelzhütten zu beziehen, deren Sorgfaltspflichts-Praktiken von einer unabhängigen Instanz überprüft wurden? (*)</v>
      </c>
      <c r="B57" s="99" t="str">
        <f>Declaration!D79</f>
        <v>No</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4.4"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4" t="str">
        <f ca="1">OFFSET(L!$C$1,MATCH("Product List"&amp;ADDRESS(ROW(),COLUMN(),4),L!$A:$A,0)-1,SL,,)</f>
        <v>Abschluss nur erforderlich, wenn die Ebene "Produkt (oder eine Liste von Produkten)" auf der "Erklärung" Arbeitsblatt ausgewählt wurde-</v>
      </c>
      <c r="B1" s="455"/>
      <c r="C1" s="455"/>
      <c r="D1" s="455"/>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3" t="s">
        <v>898</v>
      </c>
      <c r="C4" s="453"/>
      <c r="D4" s="453"/>
      <c r="E4" s="30"/>
      <c r="F4"/>
    </row>
    <row r="5" spans="1:6" s="26" customFormat="1" ht="1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37.799999999999997">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2022-09-20T12:32:37Z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